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tiana.sazonova\Desktop\На сайт\"/>
    </mc:Choice>
  </mc:AlternateContent>
  <bookViews>
    <workbookView xWindow="0" yWindow="0" windowWidth="1890" windowHeight="0"/>
  </bookViews>
  <sheets>
    <sheet name="01 01 2022" sheetId="1" r:id="rId1"/>
  </sheets>
  <definedNames>
    <definedName name="_xlnm.Print_Area" localSheetId="0">'01 01 2022'!$A$1:$G$113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" i="1" l="1"/>
  <c r="E16" i="1" l="1"/>
  <c r="E94" i="1" l="1"/>
  <c r="E37" i="1"/>
  <c r="E28" i="1"/>
  <c r="E26" i="1"/>
  <c r="E24" i="1"/>
  <c r="E22" i="1"/>
  <c r="E21" i="1"/>
  <c r="E15" i="1"/>
  <c r="E14" i="1"/>
  <c r="E13" i="1"/>
  <c r="D109" i="1" l="1"/>
  <c r="D108" i="1"/>
  <c r="D107" i="1"/>
  <c r="D106" i="1"/>
  <c r="D104" i="1" s="1"/>
  <c r="D99" i="1"/>
  <c r="D97" i="1"/>
  <c r="D94" i="1"/>
  <c r="D84" i="1" s="1"/>
  <c r="D78" i="1"/>
  <c r="D75" i="1"/>
  <c r="D74" i="1" s="1"/>
  <c r="D68" i="1"/>
  <c r="D60" i="1"/>
  <c r="D57" i="1"/>
  <c r="D55" i="1"/>
  <c r="D44" i="1"/>
  <c r="D43" i="1" s="1"/>
  <c r="D41" i="1"/>
  <c r="D37" i="1"/>
  <c r="D36" i="1"/>
  <c r="D31" i="1"/>
  <c r="D28" i="1"/>
  <c r="D27" i="1"/>
  <c r="D26" i="1"/>
  <c r="D25" i="1"/>
  <c r="D24" i="1"/>
  <c r="D23" i="1"/>
  <c r="D22" i="1"/>
  <c r="D18" i="1" s="1"/>
  <c r="D21" i="1"/>
  <c r="D16" i="1"/>
  <c r="D15" i="1"/>
  <c r="D14" i="1"/>
  <c r="D13" i="1"/>
  <c r="D12" i="1" l="1"/>
  <c r="D11" i="1" s="1"/>
  <c r="D29" i="1"/>
  <c r="D83" i="1"/>
  <c r="D73" i="1" s="1"/>
  <c r="D10" i="1" l="1"/>
  <c r="D112" i="1" s="1"/>
  <c r="E109" i="1"/>
  <c r="E108" i="1"/>
  <c r="E106" i="1"/>
  <c r="E104" i="1" s="1"/>
  <c r="E99" i="1"/>
  <c r="E97" i="1"/>
  <c r="E78" i="1"/>
  <c r="E75" i="1"/>
  <c r="E74" i="1"/>
  <c r="E68" i="1"/>
  <c r="E60" i="1"/>
  <c r="E57" i="1"/>
  <c r="E55" i="1"/>
  <c r="E44" i="1"/>
  <c r="E41" i="1"/>
  <c r="G39" i="1"/>
  <c r="E23" i="1"/>
  <c r="E18" i="1"/>
  <c r="E83" i="1" l="1"/>
  <c r="E73" i="1" s="1"/>
  <c r="E43" i="1"/>
  <c r="F13" i="1" l="1"/>
  <c r="F14" i="1"/>
  <c r="F15" i="1"/>
  <c r="F16" i="1"/>
  <c r="F17" i="1"/>
  <c r="F19" i="1"/>
  <c r="F21" i="1"/>
  <c r="F22" i="1"/>
  <c r="F23" i="1"/>
  <c r="F24" i="1"/>
  <c r="F25" i="1"/>
  <c r="F26" i="1"/>
  <c r="F28" i="1"/>
  <c r="F32" i="1"/>
  <c r="F33" i="1"/>
  <c r="F37" i="1"/>
  <c r="F38" i="1"/>
  <c r="F40" i="1"/>
  <c r="F42" i="1"/>
  <c r="F45" i="1"/>
  <c r="F46" i="1"/>
  <c r="F47" i="1"/>
  <c r="F48" i="1"/>
  <c r="F49" i="1"/>
  <c r="F50" i="1"/>
  <c r="F51" i="1"/>
  <c r="F52" i="1"/>
  <c r="F53" i="1"/>
  <c r="F54" i="1"/>
  <c r="F58" i="1"/>
  <c r="F59" i="1"/>
  <c r="F69" i="1"/>
  <c r="F71" i="1"/>
  <c r="F72" i="1"/>
  <c r="F79" i="1"/>
  <c r="F81" i="1"/>
  <c r="F82" i="1"/>
  <c r="F86" i="1"/>
  <c r="F87" i="1"/>
  <c r="F90" i="1"/>
  <c r="F91" i="1"/>
  <c r="F92" i="1"/>
  <c r="F93" i="1"/>
  <c r="F94" i="1"/>
  <c r="F95" i="1"/>
  <c r="F96" i="1"/>
  <c r="F98" i="1"/>
  <c r="F100" i="1"/>
  <c r="F101" i="1"/>
  <c r="F103" i="1"/>
  <c r="F107" i="1"/>
  <c r="G13" i="1"/>
  <c r="G14" i="1"/>
  <c r="G15" i="1"/>
  <c r="G16" i="1"/>
  <c r="G17" i="1"/>
  <c r="G19" i="1"/>
  <c r="G20" i="1"/>
  <c r="G21" i="1"/>
  <c r="G22" i="1"/>
  <c r="G23" i="1"/>
  <c r="G24" i="1"/>
  <c r="G25" i="1"/>
  <c r="G26" i="1"/>
  <c r="G27" i="1"/>
  <c r="G28" i="1"/>
  <c r="G30" i="1"/>
  <c r="G32" i="1"/>
  <c r="G33" i="1"/>
  <c r="G34" i="1"/>
  <c r="G35" i="1"/>
  <c r="G37" i="1"/>
  <c r="G38" i="1"/>
  <c r="G40" i="1"/>
  <c r="G42" i="1"/>
  <c r="G45" i="1"/>
  <c r="G46" i="1"/>
  <c r="G47" i="1"/>
  <c r="G48" i="1"/>
  <c r="G49" i="1"/>
  <c r="G50" i="1"/>
  <c r="G51" i="1"/>
  <c r="G52" i="1"/>
  <c r="G53" i="1"/>
  <c r="G54" i="1"/>
  <c r="G55" i="1"/>
  <c r="G56" i="1"/>
  <c r="G58" i="1"/>
  <c r="G59" i="1"/>
  <c r="G60" i="1"/>
  <c r="G61" i="1"/>
  <c r="G62" i="1"/>
  <c r="G63" i="1"/>
  <c r="G64" i="1"/>
  <c r="G65" i="1"/>
  <c r="G66" i="1"/>
  <c r="G67" i="1"/>
  <c r="G69" i="1"/>
  <c r="G70" i="1"/>
  <c r="G71" i="1"/>
  <c r="G72" i="1"/>
  <c r="G76" i="1"/>
  <c r="G77" i="1"/>
  <c r="G79" i="1"/>
  <c r="G80" i="1"/>
  <c r="G81" i="1"/>
  <c r="G82" i="1"/>
  <c r="G85" i="1"/>
  <c r="G86" i="1"/>
  <c r="G87" i="1"/>
  <c r="G88" i="1"/>
  <c r="G89" i="1"/>
  <c r="G90" i="1"/>
  <c r="G91" i="1"/>
  <c r="G92" i="1"/>
  <c r="G93" i="1"/>
  <c r="G94" i="1"/>
  <c r="G95" i="1"/>
  <c r="G96" i="1"/>
  <c r="G98" i="1"/>
  <c r="G100" i="1"/>
  <c r="G101" i="1"/>
  <c r="G102" i="1"/>
  <c r="G103" i="1"/>
  <c r="G105" i="1"/>
  <c r="G107" i="1"/>
  <c r="G109" i="1"/>
  <c r="G110" i="1"/>
  <c r="G111" i="1"/>
  <c r="F106" i="1"/>
  <c r="S104" i="1"/>
  <c r="F99" i="1"/>
  <c r="G97" i="1"/>
  <c r="F84" i="1"/>
  <c r="F78" i="1"/>
  <c r="G75" i="1"/>
  <c r="F68" i="1"/>
  <c r="G57" i="1"/>
  <c r="S44" i="1"/>
  <c r="F44" i="1"/>
  <c r="G41" i="1"/>
  <c r="E36" i="1"/>
  <c r="G36" i="1" s="1"/>
  <c r="S31" i="1"/>
  <c r="E31" i="1"/>
  <c r="E29" i="1" s="1"/>
  <c r="S29" i="1"/>
  <c r="E12" i="1"/>
  <c r="F31" i="1" l="1"/>
  <c r="G68" i="1"/>
  <c r="G104" i="1"/>
  <c r="G106" i="1"/>
  <c r="F97" i="1"/>
  <c r="F41" i="1"/>
  <c r="F36" i="1"/>
  <c r="F104" i="1"/>
  <c r="G99" i="1"/>
  <c r="G84" i="1"/>
  <c r="G78" i="1"/>
  <c r="F57" i="1"/>
  <c r="G44" i="1"/>
  <c r="G31" i="1"/>
  <c r="F12" i="1"/>
  <c r="G12" i="1"/>
  <c r="G108" i="1"/>
  <c r="F73" i="1" l="1"/>
  <c r="G83" i="1"/>
  <c r="F83" i="1"/>
  <c r="F43" i="1"/>
  <c r="G43" i="1"/>
  <c r="G29" i="1"/>
  <c r="F29" i="1"/>
  <c r="F18" i="1"/>
  <c r="G18" i="1"/>
  <c r="F74" i="1"/>
  <c r="G74" i="1"/>
  <c r="E11" i="1"/>
  <c r="E10" i="1" s="1"/>
  <c r="G73" i="1" l="1"/>
  <c r="F11" i="1"/>
  <c r="G11" i="1"/>
  <c r="G10" i="1"/>
  <c r="F10" i="1"/>
  <c r="E112" i="1"/>
  <c r="G112" i="1" s="1"/>
  <c r="F112" i="1" l="1"/>
</calcChain>
</file>

<file path=xl/sharedStrings.xml><?xml version="1.0" encoding="utf-8"?>
<sst xmlns="http://schemas.openxmlformats.org/spreadsheetml/2006/main" count="179" uniqueCount="174">
  <si>
    <t>/тис. грн./</t>
  </si>
  <si>
    <t>Код бюджетної класифікації</t>
  </si>
  <si>
    <t>Назва доходів</t>
  </si>
  <si>
    <t>Фактичні надходження                за 2020 рік</t>
  </si>
  <si>
    <t xml:space="preserve">Фактичні надходження станом на </t>
  </si>
  <si>
    <t>Доходи бюджету загального фонду</t>
  </si>
  <si>
    <t>Податкові надходження</t>
  </si>
  <si>
    <t xml:space="preserve"> Податки на доходи, податки на прибуток, податки на збільшення ринкової вартості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</si>
  <si>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</si>
  <si>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</si>
  <si>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</si>
  <si>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11010200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</si>
  <si>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</si>
  <si>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</si>
  <si>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</si>
  <si>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</si>
  <si>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</si>
  <si>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11010600, 11010900</t>
  </si>
  <si>
    <t>Податок на доходи фізичних осіб із суми пенсійних виплат або щомісячного довічного грошового утримання, що оподатковуються відповідно до підпункту 164.2.19 пункту 164.2 статті 164 Податкового кодексу</t>
  </si>
  <si>
    <t>Податок на прибуток підприємств</t>
  </si>
  <si>
    <t xml:space="preserve">Податок на прибуток підприємств та фінансових установ комунальної власності </t>
  </si>
  <si>
    <t>11020202</t>
  </si>
  <si>
    <t>11020300</t>
  </si>
  <si>
    <t>Податок на прибуток підприємств, створених за участю інозомних інвесторів</t>
  </si>
  <si>
    <t>11020500</t>
  </si>
  <si>
    <t>Податок на прибуток іноземних юридичних осіб</t>
  </si>
  <si>
    <t>11020600</t>
  </si>
  <si>
    <t>Податок на прибуток банківських організацій, включаючи філіали аналогічних організацій, розташованих на території України  </t>
  </si>
  <si>
    <t>11020700</t>
  </si>
  <si>
    <t>Податок на прибуток страхових організацій, включаючи філіали аналогічних організацій, розташованих на території України  </t>
  </si>
  <si>
    <t>11020900</t>
  </si>
  <si>
    <t>Податок на прибуток організацій і підприємств споживчої кооперації, кооперативів та громадських об'єднань  </t>
  </si>
  <si>
    <t>11021000</t>
  </si>
  <si>
    <t>Податок на прибуток приватних підприємств  </t>
  </si>
  <si>
    <t>11021100</t>
  </si>
  <si>
    <t>Інші платники податку на прибуток</t>
  </si>
  <si>
    <t>11021600</t>
  </si>
  <si>
    <t>Податок на прибуток фінансових установ, включаючи філіали аналогічних організацій, розташованих на території України, за винятком страхових організацій  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</si>
  <si>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</si>
  <si>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</si>
  <si>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</si>
  <si>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Рентна плата за спеціальне використання води</t>
  </si>
  <si>
    <t>13020100</t>
  </si>
  <si>
    <t xml:space="preserve">Рентна плата за спеціальне використання води (крім рентної плати за спеціальне використання води водних об'єктів місцевого значення) </t>
  </si>
  <si>
    <t xml:space="preserve">Рентна плата за спеціальне використання води водних об'єктів місцевого значення </t>
  </si>
  <si>
    <t>13020401</t>
  </si>
  <si>
    <t>Надходження рентної плати за спеціальне використання води від підприємств житлово-комунального господарства</t>
  </si>
  <si>
    <t>13020600</t>
  </si>
  <si>
    <t>Рентна плата за спеціальне використання води в частині використання вод для потреб водного транспорту</t>
  </si>
  <si>
    <t>Рентна плата за користування надрами</t>
  </si>
  <si>
    <t>13030100</t>
  </si>
  <si>
    <t xml:space="preserve">Рентна плата за користування надрами для видобування корисних копалин загальнодержавного значення </t>
  </si>
  <si>
    <t>13030200, 13030600</t>
  </si>
  <si>
    <t xml:space="preserve">Рентна плата за користування надрами для видобування корисних копалин місцевого значення </t>
  </si>
  <si>
    <t>13070000</t>
  </si>
  <si>
    <t>Плата за використання інших природних ресурсів</t>
  </si>
  <si>
    <t>Внутрішні податки на товари та послуги</t>
  </si>
  <si>
    <t>Акцизний податок з реалізації субєктами господарювання роздрібної торгівлі підакцизних товарів</t>
  </si>
  <si>
    <t>18000000</t>
  </si>
  <si>
    <t>Місцеві податки</t>
  </si>
  <si>
    <t>18010000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</si>
  <si>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</si>
  <si>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</si>
  <si>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</si>
  <si>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</si>
  <si>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</si>
  <si>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</si>
  <si>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</si>
  <si>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</si>
  <si>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</si>
  <si>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</si>
  <si>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</si>
  <si>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</si>
  <si>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</si>
  <si>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18020000</t>
  </si>
  <si>
    <t>Збір для місця паркування транспортних засобів</t>
  </si>
  <si>
    <t>18020100</t>
  </si>
  <si>
    <t>Збір за місця для паркування транспортних засобів, сплачений юридичними особами</t>
  </si>
  <si>
    <t>18030000</t>
  </si>
  <si>
    <t>Туристичний збір</t>
  </si>
  <si>
    <t>18030100</t>
  </si>
  <si>
    <t>Туристичний збір, сплачений юридичними особами</t>
  </si>
  <si>
    <t>18030200</t>
  </si>
  <si>
    <t>Туристичний збір, сплачений фізичними особами</t>
  </si>
  <si>
    <t>18040000</t>
  </si>
  <si>
    <t>Збір за провадження деяких видів підприємницької діяльності</t>
  </si>
  <si>
    <t>Збір за провадження торговельної діяльності (роздрібна торгівля) сплачений фізичними особами, що справлявся до 1 січня 2015 року</t>
  </si>
  <si>
    <t>Збір за провадження торговельноїдіяльності (роздрібна торгівля) сплачений юридичними особами, що справлявся до 1 січня 2015 року</t>
  </si>
  <si>
    <t>Збір за провадження торговельної діяльності (оптова торгівля) сплачений фізичними особами, що справлявся до 1 січня 2015 року</t>
  </si>
  <si>
    <t>Збір за провадження торговельної діяльності (ресторанне господарство) сплачений фізичними особами, що справлявся до 1 січня 2015 року</t>
  </si>
  <si>
    <t>Збір за провадження торговельної діяльності (оптова торгівля) сплачений юридичними особами, що справлявся до 1 січня 2015 року</t>
  </si>
  <si>
    <t>Збір за провадження торговельної діяльності (ресторанне господарство) сплачений юридичними особами, що справлявся до 1 січня 2015 року</t>
  </si>
  <si>
    <t>Збір за провадження діяльності з надання платних послуг, сплачений юридичними особами, що справлявся до 1 січня 2015 року</t>
  </si>
  <si>
    <t>18050000</t>
  </si>
  <si>
    <t>Єдиний податок</t>
  </si>
  <si>
    <t>18050100 18050500</t>
  </si>
  <si>
    <t>Єдиний податок з юридичних осіб, нарахований до 1 січня 2011 року</t>
  </si>
  <si>
    <t>18050200</t>
  </si>
  <si>
    <t>Єдиний податок з фізичних осіб, нарахований до 1 січня 2011 року </t>
  </si>
  <si>
    <t>18050300</t>
  </si>
  <si>
    <t>Єдиний податок з юридичний осіб</t>
  </si>
  <si>
    <t>18050400</t>
  </si>
  <si>
    <t>Єдиний податок з фізичних осіб</t>
  </si>
  <si>
    <t>Неподаткові надходження</t>
  </si>
  <si>
    <t xml:space="preserve"> Доходи від власності та підприємницької діяльності</t>
  </si>
  <si>
    <t>21010000</t>
  </si>
  <si>
    <t>Частина чистого прибутку (доходу) комунальних унітарних підприємств та їх обєднань, що вилучається до бюджету, та дивіденди(дохід), нараховані на акції (частки, паї)</t>
  </si>
  <si>
    <t>21010300</t>
  </si>
  <si>
    <t>Частина чистого прибутку (доходу) комунальних унітарних підприємств та їх об"єднань, що вилучається до відповідного місцевого бюджету</t>
  </si>
  <si>
    <t>21010302</t>
  </si>
  <si>
    <t>Частина чистого прибутку (доходу) комунальних унітарних підприємств та їх об"єднань,що вилучаються до місцевого бюджету району</t>
  </si>
  <si>
    <t>Інші надходження</t>
  </si>
  <si>
    <t>21080500</t>
  </si>
  <si>
    <t>21080900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</si>
  <si>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</t>
  </si>
  <si>
    <t>21081100</t>
  </si>
  <si>
    <t>Адміністративні штрафи та інші санкції</t>
  </si>
  <si>
    <t>21081500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</si>
  <si>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</si>
  <si>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 xml:space="preserve"> 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</si>
  <si>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</si>
  <si>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</si>
  <si>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22010200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</si>
  <si>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</si>
  <si>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22010300</t>
  </si>
  <si>
    <t xml:space="preserve">Адміністративний збір за проведення державної реєстрації юридичних осіб та фізичних осіб - підприємців </t>
  </si>
  <si>
    <t>22010500</t>
  </si>
  <si>
    <t>Плата за ліцензії на виробництво спирту, алк.напоїв та тютюнових виробів</t>
  </si>
  <si>
    <t>22010600</t>
  </si>
  <si>
    <t>Плата за ліцензії на право експорту, імпорту та оптової торгівлі спирту етилового, коньячного та плодового  </t>
  </si>
  <si>
    <t>22010700</t>
  </si>
  <si>
    <t>Плата за ліцензії на право експорту, імпорту алкогольними напоями та тютюновими виробами</t>
  </si>
  <si>
    <t>22010900</t>
  </si>
  <si>
    <t xml:space="preserve">Плата за державну реєстрацію (крім реєстраційного збору за проведення державної реєстрації юридичних осіб та фізичних осіб - підприємців) </t>
  </si>
  <si>
    <t>22011000</t>
  </si>
  <si>
    <t>Плата за ліцензії на право оптової торгівлі  алкогольними напоями та тютюновими виробами</t>
  </si>
  <si>
    <t>22011100</t>
  </si>
  <si>
    <t xml:space="preserve"> Плата за ліцензії на право роздрібної торгівлі алкогольними напоями та тютюновими виробами</t>
  </si>
  <si>
    <t>22011800</t>
  </si>
  <si>
    <t>Плата за ліцензії та сертифікати, що сплачується ліцензіатами за місцем здійснення діяльності</t>
  </si>
  <si>
    <t>22012500</t>
  </si>
  <si>
    <t>22012600</t>
  </si>
  <si>
    <t xml:space="preserve">Адміністративний збір за державну реєстрацію речових прав на нерухоме майно та їх обтяжень </t>
  </si>
  <si>
    <t>22012900</t>
  </si>
  <si>
    <t>Плата з скорочення термінів надання послуг у сфері державної реєстрації речових прав на нерухоме майно та їх бтяжень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</si>
  <si>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</si>
  <si>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майном, що перебуває у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</si>
  <si>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</si>
  <si>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оформленням документів на спадщину і дарування</t>
  </si>
  <si>
    <t>22090200</t>
  </si>
  <si>
    <t>Державне мито, не віднесене до інших категорій</t>
  </si>
  <si>
    <t>22090300</t>
  </si>
  <si>
    <t>Державне мито, пов`язані з одерженням патентів на об`єкти інтелектуальної власності</t>
  </si>
  <si>
    <t>22090400</t>
  </si>
  <si>
    <t xml:space="preserve">Державне мито, пов"язане з видачею та оформленням закордонних паспортів (посвідок) та паспортів громадян України </t>
  </si>
  <si>
    <t xml:space="preserve"> 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</si>
  <si>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</si>
  <si>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24060300</t>
  </si>
  <si>
    <t>30000000</t>
  </si>
  <si>
    <t>Доходи від операцій з капіталом</t>
  </si>
  <si>
    <t>31000000</t>
  </si>
  <si>
    <t>Надходження від продажу осоновного капіталу</t>
  </si>
  <si>
    <t>31010200</t>
  </si>
  <si>
    <t>Надходження коштів від реалізації безхазяйного майна, знахідок, спадкового 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</si>
  <si>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r>
      <t>31020000</t>
    </r>
    <r>
      <rPr>
        <sz val="12"/>
        <rFont val="Times New Roman"/>
        <family val="1"/>
        <charset val="204"/>
      </rPr>
      <t> </t>
    </r>
  </si>
  <si>
    <t>Надходження коштів від Державного фонду дорогоцінних металів і дорогоцінного каміння  </t>
  </si>
  <si>
    <t>Разом доходів</t>
  </si>
  <si>
    <t xml:space="preserve"> </t>
  </si>
  <si>
    <t>13040100</t>
  </si>
  <si>
    <t>Рентна плата за користування надрами для видобування корисних копалин місцевого значення</t>
  </si>
  <si>
    <t xml:space="preserve">Аналіз виконання фактичних надходжень по доходах загального фонду бюджету міста Києва,                                                          що зібрані на території Голосіївського району за  2021 рік в порівнянні з фактичними                                                                        надходженнями за 2020 рік </t>
  </si>
  <si>
    <t>01.01.2022 року</t>
  </si>
  <si>
    <t xml:space="preserve">  % виконання до фактичних надходжень               за 2020 рік</t>
  </si>
  <si>
    <t>абсолютне відхилення від фактичних надходжень                  за 2020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</si>
</sst>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"/>
    <numFmt numFmtId="166" formatCode="#,##0.0"/>
  </numFmts>
  <fonts count="23" x14ac:knownFonts="1">
    <font>
      <sz val="10"/>
      <name val="Arial Cyr"/>
      <charset val="204"/>
    </font>
    <font>
      <sz val="10"/>
      <name val="Arial Cyr"/>
      <family val="2"/>
      <charset val="204"/>
    </font>
    <font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i/>
      <sz val="16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0" fontId="11" fillId="0" borderId="0"/>
  </cellStyleXfs>
  <cellXfs count="121">
    <xf numFmtId="0" fontId="0" fillId="0" borderId="0" xfId="0"/>
    <xf numFmtId="49" fontId="2" fillId="0" borderId="0" xfId="1" applyNumberFormat="1" applyFont="1" applyProtection="1"/>
    <xf numFmtId="0" fontId="3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centerContinuous"/>
    </xf>
    <xf numFmtId="3" fontId="3" fillId="0" borderId="0" xfId="1" applyNumberFormat="1" applyFont="1" applyBorder="1" applyAlignment="1" applyProtection="1">
      <alignment horizontal="centerContinuous"/>
    </xf>
    <xf numFmtId="0" fontId="2" fillId="0" borderId="0" xfId="1" applyFont="1" applyFill="1" applyBorder="1" applyProtection="1"/>
    <xf numFmtId="0" fontId="4" fillId="0" borderId="0" xfId="0" applyFont="1"/>
    <xf numFmtId="0" fontId="7" fillId="0" borderId="0" xfId="1" applyFont="1" applyFill="1" applyBorder="1" applyProtection="1"/>
    <xf numFmtId="0" fontId="8" fillId="0" borderId="0" xfId="1" applyFont="1" applyFill="1" applyBorder="1" applyProtection="1"/>
    <xf numFmtId="0" fontId="4" fillId="0" borderId="0" xfId="3" applyFont="1"/>
    <xf numFmtId="0" fontId="9" fillId="0" borderId="0" xfId="1" applyFont="1" applyBorder="1" applyAlignment="1" applyProtection="1">
      <alignment horizontal="left"/>
    </xf>
    <xf numFmtId="0" fontId="9" fillId="0" borderId="0" xfId="1" applyFont="1" applyBorder="1" applyAlignment="1" applyProtection="1">
      <alignment horizontal="centerContinuous"/>
    </xf>
    <xf numFmtId="0" fontId="10" fillId="0" borderId="0" xfId="1" applyFont="1" applyBorder="1" applyAlignment="1" applyProtection="1">
      <alignment wrapText="1"/>
    </xf>
    <xf numFmtId="3" fontId="9" fillId="0" borderId="0" xfId="1" applyNumberFormat="1" applyFont="1" applyBorder="1" applyAlignment="1" applyProtection="1">
      <alignment horizontal="centerContinuous"/>
      <protection locked="0"/>
    </xf>
    <xf numFmtId="0" fontId="10" fillId="0" borderId="0" xfId="1" applyFont="1" applyFill="1" applyBorder="1" applyAlignment="1" applyProtection="1">
      <alignment wrapText="1"/>
    </xf>
    <xf numFmtId="0" fontId="10" fillId="0" borderId="0" xfId="0" applyFont="1"/>
    <xf numFmtId="14" fontId="10" fillId="0" borderId="4" xfId="1" applyNumberFormat="1" applyFont="1" applyBorder="1" applyAlignment="1" applyProtection="1">
      <alignment horizontal="center" vertical="center" wrapText="1"/>
    </xf>
    <xf numFmtId="49" fontId="10" fillId="0" borderId="4" xfId="1" applyNumberFormat="1" applyFont="1" applyBorder="1" applyAlignment="1" applyProtection="1">
      <alignment horizontal="center" wrapText="1"/>
    </xf>
    <xf numFmtId="0" fontId="10" fillId="0" borderId="4" xfId="1" applyFont="1" applyBorder="1" applyAlignment="1" applyProtection="1">
      <alignment horizontal="center" wrapText="1"/>
    </xf>
    <xf numFmtId="3" fontId="10" fillId="0" borderId="4" xfId="1" applyNumberFormat="1" applyFont="1" applyBorder="1" applyAlignment="1" applyProtection="1">
      <alignment horizontal="center" wrapText="1"/>
    </xf>
    <xf numFmtId="0" fontId="7" fillId="0" borderId="0" xfId="1" applyFont="1" applyFill="1" applyBorder="1" applyAlignment="1" applyProtection="1">
      <alignment wrapText="1"/>
    </xf>
    <xf numFmtId="0" fontId="7" fillId="0" borderId="0" xfId="0" applyFont="1"/>
    <xf numFmtId="49" fontId="10" fillId="0" borderId="4" xfId="4" applyNumberFormat="1" applyFont="1" applyFill="1" applyBorder="1" applyAlignment="1" applyProtection="1">
      <alignment horizontal="center"/>
    </xf>
    <xf numFmtId="0" fontId="10" fillId="0" borderId="4" xfId="4" applyFont="1" applyBorder="1" applyAlignment="1" applyProtection="1">
      <alignment horizontal="left" vertical="center" wrapText="1"/>
    </xf>
    <xf numFmtId="164" fontId="7" fillId="0" borderId="4" xfId="1" applyNumberFormat="1" applyFont="1" applyBorder="1" applyAlignment="1" applyProtection="1">
      <alignment wrapText="1"/>
      <protection locked="0"/>
    </xf>
    <xf numFmtId="165" fontId="7" fillId="0" borderId="4" xfId="1" applyNumberFormat="1" applyFont="1" applyBorder="1" applyAlignment="1" applyProtection="1">
      <alignment wrapText="1"/>
      <protection locked="0"/>
    </xf>
    <xf numFmtId="0" fontId="7" fillId="0" borderId="5" xfId="1" applyFont="1" applyFill="1" applyBorder="1" applyAlignment="1" applyProtection="1">
      <alignment wrapText="1"/>
    </xf>
    <xf numFmtId="49" fontId="10" fillId="2" borderId="4" xfId="4" applyNumberFormat="1" applyFont="1" applyFill="1" applyBorder="1" applyAlignment="1" applyProtection="1">
      <alignment horizontal="center" vertical="center"/>
    </xf>
    <xf numFmtId="166" fontId="10" fillId="2" borderId="4" xfId="4" applyNumberFormat="1" applyFont="1" applyFill="1" applyBorder="1" applyAlignment="1" applyProtection="1">
      <alignment horizontal="left" vertical="center" wrapText="1"/>
    </xf>
    <xf numFmtId="166" fontId="3" fillId="2" borderId="4" xfId="1" applyNumberFormat="1" applyFont="1" applyFill="1" applyBorder="1" applyAlignment="1" applyProtection="1">
      <alignment wrapText="1"/>
    </xf>
    <xf numFmtId="165" fontId="3" fillId="2" borderId="4" xfId="1" applyNumberFormat="1" applyFont="1" applyFill="1" applyBorder="1" applyAlignment="1" applyProtection="1">
      <alignment wrapText="1"/>
    </xf>
    <xf numFmtId="3" fontId="10" fillId="0" borderId="5" xfId="1" applyNumberFormat="1" applyFont="1" applyFill="1" applyBorder="1" applyAlignment="1" applyProtection="1">
      <alignment wrapText="1"/>
    </xf>
    <xf numFmtId="3" fontId="10" fillId="0" borderId="0" xfId="1" applyNumberFormat="1" applyFont="1" applyFill="1" applyBorder="1" applyAlignment="1" applyProtection="1">
      <alignment wrapText="1"/>
    </xf>
    <xf numFmtId="49" fontId="10" fillId="0" borderId="4" xfId="4" applyNumberFormat="1" applyFont="1" applyBorder="1" applyAlignment="1" applyProtection="1">
      <alignment horizontal="center" vertical="center"/>
    </xf>
    <xf numFmtId="166" fontId="10" fillId="0" borderId="4" xfId="4" applyNumberFormat="1" applyFont="1" applyBorder="1" applyAlignment="1" applyProtection="1">
      <alignment horizontal="left" vertical="center" wrapText="1"/>
    </xf>
    <xf numFmtId="166" fontId="3" fillId="0" borderId="4" xfId="1" applyNumberFormat="1" applyFont="1" applyBorder="1" applyAlignment="1" applyProtection="1">
      <alignment wrapText="1"/>
    </xf>
    <xf numFmtId="165" fontId="3" fillId="0" borderId="4" xfId="1" applyNumberFormat="1" applyFont="1" applyBorder="1" applyAlignment="1" applyProtection="1">
      <alignment wrapText="1"/>
    </xf>
    <xf numFmtId="166" fontId="12" fillId="3" borderId="4" xfId="1" applyNumberFormat="1" applyFont="1" applyFill="1" applyBorder="1" applyAlignment="1" applyProtection="1">
      <alignment wrapText="1"/>
    </xf>
    <xf numFmtId="0" fontId="13" fillId="0" borderId="0" xfId="0" applyFont="1"/>
    <xf numFmtId="49" fontId="7" fillId="0" borderId="4" xfId="4" applyNumberFormat="1" applyFont="1" applyBorder="1" applyAlignment="1" applyProtection="1">
      <alignment horizontal="center" vertical="center"/>
    </xf>
    <xf numFmtId="166" fontId="7" fillId="0" borderId="4" xfId="4" applyNumberFormat="1" applyFont="1" applyBorder="1" applyAlignment="1" applyProtection="1">
      <alignment horizontal="left" vertical="center" wrapText="1"/>
    </xf>
    <xf numFmtId="166" fontId="8" fillId="0" borderId="4" xfId="1" applyNumberFormat="1" applyFont="1" applyBorder="1" applyAlignment="1" applyProtection="1">
      <alignment wrapText="1"/>
    </xf>
    <xf numFmtId="165" fontId="8" fillId="0" borderId="4" xfId="1" applyNumberFormat="1" applyFont="1" applyBorder="1" applyAlignment="1" applyProtection="1">
      <alignment wrapText="1"/>
    </xf>
    <xf numFmtId="3" fontId="14" fillId="0" borderId="5" xfId="1" applyNumberFormat="1" applyFont="1" applyFill="1" applyBorder="1" applyAlignment="1" applyProtection="1">
      <alignment wrapText="1"/>
    </xf>
    <xf numFmtId="3" fontId="7" fillId="0" borderId="0" xfId="1" applyNumberFormat="1" applyFont="1" applyFill="1" applyBorder="1" applyAlignment="1" applyProtection="1">
      <alignment wrapText="1"/>
    </xf>
    <xf numFmtId="3" fontId="14" fillId="0" borderId="0" xfId="1" applyNumberFormat="1" applyFont="1" applyFill="1" applyBorder="1" applyAlignment="1" applyProtection="1">
      <alignment wrapText="1"/>
    </xf>
    <xf numFmtId="0" fontId="15" fillId="0" borderId="0" xfId="0" applyFont="1"/>
    <xf numFmtId="3" fontId="7" fillId="0" borderId="5" xfId="1" applyNumberFormat="1" applyFont="1" applyFill="1" applyBorder="1" applyAlignment="1" applyProtection="1">
      <alignment wrapText="1"/>
    </xf>
    <xf numFmtId="166" fontId="8" fillId="3" borderId="4" xfId="1" applyNumberFormat="1" applyFont="1" applyFill="1" applyBorder="1" applyAlignment="1" applyProtection="1">
      <alignment wrapText="1"/>
    </xf>
    <xf numFmtId="166" fontId="3" fillId="3" borderId="4" xfId="1" applyNumberFormat="1" applyFont="1" applyFill="1" applyBorder="1" applyAlignment="1" applyProtection="1">
      <alignment wrapText="1"/>
    </xf>
    <xf numFmtId="2" fontId="7" fillId="0" borderId="4" xfId="0" applyNumberFormat="1" applyFont="1" applyBorder="1" applyAlignment="1">
      <alignment wrapText="1"/>
    </xf>
    <xf numFmtId="49" fontId="14" fillId="0" borderId="4" xfId="4" applyNumberFormat="1" applyFont="1" applyBorder="1" applyAlignment="1" applyProtection="1">
      <alignment horizontal="center" vertical="center"/>
    </xf>
    <xf numFmtId="166" fontId="14" fillId="0" borderId="4" xfId="4" applyNumberFormat="1" applyFont="1" applyBorder="1" applyAlignment="1" applyProtection="1">
      <alignment horizontal="left" vertical="center" wrapText="1"/>
    </xf>
    <xf numFmtId="3" fontId="14" fillId="0" borderId="0" xfId="1" applyNumberFormat="1" applyFont="1" applyFill="1" applyBorder="1" applyProtection="1"/>
    <xf numFmtId="3" fontId="14" fillId="0" borderId="5" xfId="1" applyNumberFormat="1" applyFont="1" applyFill="1" applyBorder="1" applyProtection="1"/>
    <xf numFmtId="166" fontId="8" fillId="3" borderId="0" xfId="0" applyNumberFormat="1" applyFont="1" applyFill="1"/>
    <xf numFmtId="3" fontId="7" fillId="0" borderId="5" xfId="1" applyNumberFormat="1" applyFont="1" applyFill="1" applyBorder="1" applyAlignment="1" applyProtection="1">
      <alignment wrapText="1"/>
      <protection locked="0"/>
    </xf>
    <xf numFmtId="3" fontId="7" fillId="0" borderId="0" xfId="1" applyNumberFormat="1" applyFont="1" applyFill="1" applyBorder="1" applyAlignment="1" applyProtection="1">
      <alignment wrapText="1"/>
      <protection locked="0"/>
    </xf>
    <xf numFmtId="166" fontId="8" fillId="0" borderId="0" xfId="0" applyNumberFormat="1" applyFont="1"/>
    <xf numFmtId="166" fontId="16" fillId="3" borderId="4" xfId="1" applyNumberFormat="1" applyFont="1" applyFill="1" applyBorder="1" applyAlignment="1" applyProtection="1">
      <alignment wrapText="1"/>
    </xf>
    <xf numFmtId="166" fontId="16" fillId="0" borderId="4" xfId="1" applyNumberFormat="1" applyFont="1" applyBorder="1" applyAlignment="1" applyProtection="1">
      <alignment wrapText="1"/>
    </xf>
    <xf numFmtId="3" fontId="17" fillId="0" borderId="0" xfId="1" applyNumberFormat="1" applyFont="1" applyFill="1" applyBorder="1" applyAlignment="1" applyProtection="1">
      <alignment wrapText="1"/>
    </xf>
    <xf numFmtId="49" fontId="7" fillId="0" borderId="4" xfId="4" applyNumberFormat="1" applyFont="1" applyBorder="1" applyAlignment="1" applyProtection="1">
      <alignment horizontal="left" vertical="center" wrapText="1"/>
    </xf>
    <xf numFmtId="3" fontId="7" fillId="0" borderId="5" xfId="1" applyNumberFormat="1" applyFont="1" applyFill="1" applyBorder="1" applyProtection="1"/>
    <xf numFmtId="3" fontId="7" fillId="0" borderId="0" xfId="1" applyNumberFormat="1" applyFont="1" applyFill="1" applyBorder="1" applyProtection="1"/>
    <xf numFmtId="166" fontId="18" fillId="3" borderId="4" xfId="1" applyNumberFormat="1" applyFont="1" applyFill="1" applyBorder="1" applyAlignment="1" applyProtection="1">
      <alignment wrapText="1"/>
    </xf>
    <xf numFmtId="3" fontId="17" fillId="0" borderId="5" xfId="1" applyNumberFormat="1" applyFont="1" applyFill="1" applyBorder="1" applyProtection="1"/>
    <xf numFmtId="3" fontId="17" fillId="0" borderId="0" xfId="1" applyNumberFormat="1" applyFont="1" applyFill="1" applyBorder="1" applyProtection="1"/>
    <xf numFmtId="0" fontId="17" fillId="0" borderId="0" xfId="0" applyFont="1"/>
    <xf numFmtId="3" fontId="10" fillId="0" borderId="5" xfId="1" applyNumberFormat="1" applyFont="1" applyFill="1" applyBorder="1" applyProtection="1"/>
    <xf numFmtId="3" fontId="10" fillId="0" borderId="0" xfId="1" applyNumberFormat="1" applyFont="1" applyFill="1" applyBorder="1" applyProtection="1"/>
    <xf numFmtId="49" fontId="7" fillId="0" borderId="4" xfId="4" applyNumberFormat="1" applyFont="1" applyFill="1" applyBorder="1" applyAlignment="1" applyProtection="1">
      <alignment horizontal="center" vertical="center"/>
    </xf>
    <xf numFmtId="166" fontId="7" fillId="0" borderId="4" xfId="4" applyNumberFormat="1" applyFont="1" applyFill="1" applyBorder="1" applyAlignment="1" applyProtection="1">
      <alignment horizontal="left" vertical="center" wrapText="1"/>
    </xf>
    <xf numFmtId="49" fontId="13" fillId="0" borderId="4" xfId="0" applyNumberFormat="1" applyFont="1" applyBorder="1" applyAlignment="1">
      <alignment horizontal="left" wrapText="1"/>
    </xf>
    <xf numFmtId="49" fontId="15" fillId="0" borderId="4" xfId="0" applyNumberFormat="1" applyFont="1" applyBorder="1" applyAlignment="1">
      <alignment horizontal="left" wrapText="1"/>
    </xf>
    <xf numFmtId="0" fontId="14" fillId="0" borderId="0" xfId="0" applyFont="1"/>
    <xf numFmtId="166" fontId="8" fillId="0" borderId="4" xfId="1" applyNumberFormat="1" applyFont="1" applyFill="1" applyBorder="1" applyAlignment="1" applyProtection="1">
      <alignment wrapText="1"/>
    </xf>
    <xf numFmtId="49" fontId="19" fillId="0" borderId="4" xfId="0" applyNumberFormat="1" applyFont="1" applyBorder="1" applyAlignment="1">
      <alignment horizontal="left" wrapText="1"/>
    </xf>
    <xf numFmtId="49" fontId="19" fillId="0" borderId="4" xfId="0" applyNumberFormat="1" applyFont="1" applyBorder="1" applyAlignment="1">
      <alignment horizontal="center" vertical="center" wrapText="1"/>
    </xf>
    <xf numFmtId="0" fontId="20" fillId="0" borderId="0" xfId="0" applyFont="1"/>
    <xf numFmtId="166" fontId="21" fillId="0" borderId="4" xfId="1" applyNumberFormat="1" applyFont="1" applyBorder="1" applyAlignment="1" applyProtection="1">
      <alignment wrapText="1"/>
    </xf>
    <xf numFmtId="166" fontId="10" fillId="4" borderId="4" xfId="4" applyNumberFormat="1" applyFont="1" applyFill="1" applyBorder="1" applyAlignment="1" applyProtection="1">
      <alignment horizontal="left" vertical="center" wrapText="1"/>
    </xf>
    <xf numFmtId="166" fontId="7" fillId="4" borderId="4" xfId="4" applyNumberFormat="1" applyFont="1" applyFill="1" applyBorder="1" applyAlignment="1" applyProtection="1">
      <alignment horizontal="left" vertical="center" wrapText="1"/>
    </xf>
    <xf numFmtId="166" fontId="14" fillId="4" borderId="4" xfId="4" applyNumberFormat="1" applyFont="1" applyFill="1" applyBorder="1" applyAlignment="1" applyProtection="1">
      <alignment horizontal="left" vertical="center" wrapText="1"/>
    </xf>
    <xf numFmtId="0" fontId="14" fillId="0" borderId="0" xfId="0" applyFont="1" applyAlignment="1">
      <alignment wrapText="1"/>
    </xf>
    <xf numFmtId="0" fontId="15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49" fontId="7" fillId="4" borderId="4" xfId="4" applyNumberFormat="1" applyFont="1" applyFill="1" applyBorder="1" applyAlignment="1" applyProtection="1">
      <alignment horizontal="center" vertical="center" wrapText="1"/>
    </xf>
    <xf numFmtId="3" fontId="7" fillId="4" borderId="0" xfId="1" applyNumberFormat="1" applyFont="1" applyFill="1" applyBorder="1" applyProtection="1"/>
    <xf numFmtId="166" fontId="3" fillId="0" borderId="4" xfId="1" applyNumberFormat="1" applyFont="1" applyFill="1" applyBorder="1" applyAlignment="1" applyProtection="1">
      <alignment wrapText="1"/>
    </xf>
    <xf numFmtId="49" fontId="17" fillId="0" borderId="4" xfId="4" applyNumberFormat="1" applyFont="1" applyBorder="1" applyAlignment="1" applyProtection="1">
      <alignment horizontal="center" vertical="center"/>
    </xf>
    <xf numFmtId="166" fontId="17" fillId="0" borderId="4" xfId="4" applyNumberFormat="1" applyFont="1" applyBorder="1" applyAlignment="1" applyProtection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49" fontId="10" fillId="5" borderId="4" xfId="4" applyNumberFormat="1" applyFont="1" applyFill="1" applyBorder="1" applyAlignment="1" applyProtection="1">
      <alignment horizontal="center" vertical="center"/>
    </xf>
    <xf numFmtId="166" fontId="10" fillId="5" borderId="4" xfId="4" applyNumberFormat="1" applyFont="1" applyFill="1" applyBorder="1" applyAlignment="1" applyProtection="1">
      <alignment horizontal="left" vertical="center" wrapText="1"/>
    </xf>
    <xf numFmtId="166" fontId="3" fillId="5" borderId="4" xfId="1" applyNumberFormat="1" applyFont="1" applyFill="1" applyBorder="1" applyAlignment="1" applyProtection="1">
      <alignment wrapText="1"/>
    </xf>
    <xf numFmtId="49" fontId="7" fillId="0" borderId="0" xfId="1" applyNumberFormat="1" applyFont="1" applyProtection="1"/>
    <xf numFmtId="165" fontId="7" fillId="0" borderId="0" xfId="1" applyNumberFormat="1" applyFont="1" applyAlignment="1" applyProtection="1">
      <alignment horizontal="left"/>
    </xf>
    <xf numFmtId="166" fontId="3" fillId="3" borderId="0" xfId="1" applyNumberFormat="1" applyFont="1" applyFill="1" applyBorder="1" applyAlignment="1" applyProtection="1">
      <alignment wrapText="1"/>
    </xf>
    <xf numFmtId="164" fontId="7" fillId="0" borderId="0" xfId="1" applyNumberFormat="1" applyFont="1" applyProtection="1"/>
    <xf numFmtId="3" fontId="7" fillId="0" borderId="0" xfId="1" applyNumberFormat="1" applyFont="1" applyProtection="1"/>
    <xf numFmtId="0" fontId="7" fillId="0" borderId="0" xfId="1" applyFont="1" applyProtection="1"/>
    <xf numFmtId="0" fontId="4" fillId="0" borderId="0" xfId="0" applyFont="1" applyAlignment="1">
      <alignment horizontal="left"/>
    </xf>
    <xf numFmtId="166" fontId="8" fillId="3" borderId="4" xfId="0" applyNumberFormat="1" applyFont="1" applyFill="1" applyBorder="1"/>
    <xf numFmtId="166" fontId="8" fillId="0" borderId="4" xfId="0" applyNumberFormat="1" applyFont="1" applyBorder="1"/>
    <xf numFmtId="166" fontId="8" fillId="0" borderId="4" xfId="0" applyNumberFormat="1" applyFont="1" applyBorder="1" applyAlignment="1"/>
    <xf numFmtId="0" fontId="22" fillId="0" borderId="0" xfId="0" applyFont="1" applyAlignment="1">
      <alignment wrapText="1"/>
    </xf>
    <xf numFmtId="166" fontId="21" fillId="3" borderId="4" xfId="1" applyNumberFormat="1" applyFont="1" applyFill="1" applyBorder="1" applyAlignment="1" applyProtection="1">
      <alignment wrapText="1"/>
    </xf>
    <xf numFmtId="166" fontId="8" fillId="3" borderId="4" xfId="0" applyNumberFormat="1" applyFont="1" applyFill="1" applyBorder="1" applyAlignment="1"/>
    <xf numFmtId="0" fontId="6" fillId="0" borderId="0" xfId="2" applyFont="1" applyFill="1" applyBorder="1" applyAlignment="1">
      <alignment horizontal="center" vertical="justify" wrapText="1"/>
    </xf>
    <xf numFmtId="49" fontId="10" fillId="0" borderId="1" xfId="1" applyNumberFormat="1" applyFont="1" applyBorder="1" applyAlignment="1" applyProtection="1">
      <alignment horizontal="center" vertical="center" wrapText="1"/>
    </xf>
    <xf numFmtId="49" fontId="10" fillId="0" borderId="2" xfId="1" applyNumberFormat="1" applyFont="1" applyBorder="1" applyAlignment="1" applyProtection="1">
      <alignment horizontal="center" vertical="center" wrapText="1"/>
    </xf>
    <xf numFmtId="49" fontId="10" fillId="0" borderId="3" xfId="1" applyNumberFormat="1" applyFont="1" applyBorder="1" applyAlignment="1" applyProtection="1">
      <alignment horizontal="center" vertical="center" wrapText="1"/>
    </xf>
    <xf numFmtId="0" fontId="10" fillId="0" borderId="1" xfId="1" applyFont="1" applyBorder="1" applyAlignment="1" applyProtection="1">
      <alignment horizontal="center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3" xfId="1" applyFont="1" applyBorder="1" applyAlignment="1" applyProtection="1">
      <alignment horizontal="center" vertical="center" wrapText="1"/>
    </xf>
    <xf numFmtId="0" fontId="10" fillId="0" borderId="1" xfId="1" applyFont="1" applyBorder="1" applyAlignment="1" applyProtection="1">
      <alignment horizontal="center" wrapText="1"/>
    </xf>
    <xf numFmtId="0" fontId="10" fillId="0" borderId="3" xfId="1" applyFont="1" applyBorder="1" applyAlignment="1" applyProtection="1">
      <alignment horizontal="center" wrapText="1"/>
    </xf>
    <xf numFmtId="3" fontId="10" fillId="0" borderId="1" xfId="1" applyNumberFormat="1" applyFont="1" applyBorder="1" applyAlignment="1" applyProtection="1">
      <alignment horizontal="center" vertical="center" wrapText="1"/>
    </xf>
    <xf numFmtId="3" fontId="10" fillId="0" borderId="2" xfId="1" applyNumberFormat="1" applyFont="1" applyBorder="1" applyAlignment="1" applyProtection="1">
      <alignment horizontal="center" vertical="center" wrapText="1"/>
    </xf>
    <xf numFmtId="3" fontId="10" fillId="0" borderId="3" xfId="1" applyNumberFormat="1" applyFont="1" applyBorder="1" applyAlignment="1" applyProtection="1">
      <alignment horizontal="center" vertical="center" wrapText="1"/>
    </xf>
  </cellXfs>
  <cellStyles count="5">
    <cellStyle name="Звичайний" xfId="0" builtinId="0"/>
    <cellStyle name="Обычный 2" xfId="3"/>
    <cellStyle name="Обычный_SVIRK_~1" xfId="1"/>
    <cellStyle name="Обычный_ZV1PIV98" xfId="4"/>
    <cellStyle name="Обычный_фактичні щоденні надходження район_січень-червень 2014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F289"/>
  <sheetViews>
    <sheetView tabSelected="1" view="pageBreakPreview" zoomScale="70" zoomScaleNormal="70" zoomScaleSheetLayoutView="70" workbookViewId="0">
      <pane xSplit="3" ySplit="8" topLeftCell="D27" activePane="bottomRight" state="frozen"/>
      <selection pane="topRight" activeCell="C1" sqref="C1"/>
      <selection pane="bottomLeft" activeCell="A9" sqref="A9"/>
      <selection pane="bottomRight" activeCell="E110" sqref="E110"/>
    </sheetView>
  </sheetViews>
  <sheetFormatPr defaultColWidth="9.140625" defaultRowHeight="12.75" x14ac:dyDescent="0.2"/>
  <cols>
    <col min="1" max="1" width="9.140625" style="6"/>
    <col min="2" max="2" width="22" style="6" customWidth="1"/>
    <col min="3" max="3" width="47.28515625" style="102" customWidth="1"/>
    <col min="4" max="4" width="23.85546875" style="102" customWidth="1"/>
    <col min="5" max="5" width="23.85546875" style="6" customWidth="1"/>
    <col min="6" max="6" width="21" style="6" customWidth="1"/>
    <col min="7" max="7" width="22.7109375" style="6" customWidth="1"/>
    <col min="8" max="8" width="13.7109375" style="6" bestFit="1" customWidth="1"/>
    <col min="9" max="17" width="13.28515625" style="6" bestFit="1" customWidth="1"/>
    <col min="18" max="18" width="8.5703125" style="6" customWidth="1"/>
    <col min="19" max="19" width="13.28515625" style="6" bestFit="1" customWidth="1"/>
    <col min="20" max="20" width="13.85546875" style="6" bestFit="1" customWidth="1"/>
    <col min="21" max="21" width="15.140625" style="6" bestFit="1" customWidth="1"/>
    <col min="22" max="16384" width="9.140625" style="6"/>
  </cols>
  <sheetData>
    <row r="1" spans="2:32" ht="23.25" x14ac:dyDescent="0.35">
      <c r="B1" s="1"/>
      <c r="C1" s="2"/>
      <c r="D1" s="2"/>
      <c r="E1" s="3"/>
      <c r="F1" s="4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2:32" ht="23.45" customHeight="1" x14ac:dyDescent="0.25">
      <c r="B2" s="109" t="s">
        <v>170</v>
      </c>
      <c r="C2" s="109"/>
      <c r="D2" s="109"/>
      <c r="E2" s="109"/>
      <c r="F2" s="109"/>
      <c r="G2" s="109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2:32" ht="57.6" customHeight="1" x14ac:dyDescent="0.3">
      <c r="B3" s="109"/>
      <c r="C3" s="109"/>
      <c r="D3" s="109"/>
      <c r="E3" s="109"/>
      <c r="F3" s="109"/>
      <c r="G3" s="109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2:32" ht="13.15" customHeight="1" x14ac:dyDescent="0.25">
      <c r="B4" s="9"/>
      <c r="C4" s="10"/>
      <c r="D4" s="10"/>
      <c r="E4" s="11"/>
      <c r="F4" s="12"/>
      <c r="G4" s="13" t="s">
        <v>0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2:32" s="15" customFormat="1" ht="15.6" customHeight="1" x14ac:dyDescent="0.25">
      <c r="B5" s="110" t="s">
        <v>1</v>
      </c>
      <c r="C5" s="113" t="s">
        <v>2</v>
      </c>
      <c r="D5" s="113" t="s">
        <v>3</v>
      </c>
      <c r="E5" s="116" t="s">
        <v>4</v>
      </c>
      <c r="F5" s="118" t="s">
        <v>172</v>
      </c>
      <c r="G5" s="118" t="s">
        <v>173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</row>
    <row r="6" spans="2:32" s="15" customFormat="1" ht="27" customHeight="1" x14ac:dyDescent="0.25">
      <c r="B6" s="111"/>
      <c r="C6" s="114"/>
      <c r="D6" s="114"/>
      <c r="E6" s="117"/>
      <c r="F6" s="119"/>
      <c r="G6" s="119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2:32" s="15" customFormat="1" ht="77.25" customHeight="1" x14ac:dyDescent="0.25">
      <c r="B7" s="112"/>
      <c r="C7" s="115"/>
      <c r="D7" s="115"/>
      <c r="E7" s="16" t="s">
        <v>171</v>
      </c>
      <c r="F7" s="120"/>
      <c r="G7" s="120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</row>
    <row r="8" spans="2:32" s="21" customFormat="1" ht="15.75" x14ac:dyDescent="0.25">
      <c r="B8" s="17">
        <v>1</v>
      </c>
      <c r="C8" s="18">
        <v>2</v>
      </c>
      <c r="D8" s="18">
        <v>4</v>
      </c>
      <c r="E8" s="18">
        <v>6</v>
      </c>
      <c r="F8" s="19">
        <v>7</v>
      </c>
      <c r="G8" s="19">
        <v>8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spans="2:32" s="21" customFormat="1" ht="15.75" x14ac:dyDescent="0.25">
      <c r="B9" s="22"/>
      <c r="C9" s="23" t="s">
        <v>5</v>
      </c>
      <c r="D9" s="23"/>
      <c r="E9" s="24"/>
      <c r="F9" s="25"/>
      <c r="G9" s="24"/>
      <c r="H9" s="26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</row>
    <row r="10" spans="2:32" s="15" customFormat="1" ht="20.25" x14ac:dyDescent="0.3">
      <c r="B10" s="27">
        <v>10000000</v>
      </c>
      <c r="C10" s="28" t="s">
        <v>6</v>
      </c>
      <c r="D10" s="29">
        <f>D11+D29+D41+D43</f>
        <v>5253696.7922600005</v>
      </c>
      <c r="E10" s="29">
        <f>E11+E29+E41+E43</f>
        <v>6135206.1990600005</v>
      </c>
      <c r="F10" s="30">
        <f>E10/D10*100</f>
        <v>116.77884053184573</v>
      </c>
      <c r="G10" s="29">
        <f>E10-D10</f>
        <v>881509.4068</v>
      </c>
      <c r="H10" s="31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</row>
    <row r="11" spans="2:32" s="15" customFormat="1" ht="51.75" customHeight="1" x14ac:dyDescent="0.3">
      <c r="B11" s="33">
        <v>11000000</v>
      </c>
      <c r="C11" s="34" t="s">
        <v>7</v>
      </c>
      <c r="D11" s="35">
        <f>D12+D18</f>
        <v>3483804.6903499998</v>
      </c>
      <c r="E11" s="35">
        <f>E12+E18</f>
        <v>3967087.9229999995</v>
      </c>
      <c r="F11" s="36">
        <f>E11/D11*100</f>
        <v>113.8722826221767</v>
      </c>
      <c r="G11" s="35">
        <f>E11-D11</f>
        <v>483283.23264999967</v>
      </c>
      <c r="H11" s="31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</row>
    <row r="12" spans="2:32" s="38" customFormat="1" ht="32.25" customHeight="1" x14ac:dyDescent="0.3">
      <c r="B12" s="33">
        <v>11010000</v>
      </c>
      <c r="C12" s="34" t="s">
        <v>8</v>
      </c>
      <c r="D12" s="37">
        <f>D13+D14+D15+D16+D17</f>
        <v>2861400.7569800001</v>
      </c>
      <c r="E12" s="37">
        <f>E13+E14+E15+E16+E17</f>
        <v>3362830.5417599995</v>
      </c>
      <c r="F12" s="36">
        <f t="shared" ref="F12:F74" si="0">E12/D12*100</f>
        <v>117.52392717297042</v>
      </c>
      <c r="G12" s="35">
        <f t="shared" ref="G12:G76" si="1">E12-D12</f>
        <v>501429.78477999941</v>
      </c>
      <c r="H12" s="31"/>
      <c r="I12" s="32"/>
      <c r="J12" s="32"/>
      <c r="K12" s="32" t="s">
        <v>167</v>
      </c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</row>
    <row r="13" spans="2:32" s="46" customFormat="1" ht="72.75" customHeight="1" x14ac:dyDescent="0.3">
      <c r="B13" s="39" t="s">
        <v>9</v>
      </c>
      <c r="C13" s="40" t="s">
        <v>10</v>
      </c>
      <c r="D13" s="41">
        <f>6217714.22797-3730628.53678</f>
        <v>2487085.6911900002</v>
      </c>
      <c r="E13" s="48">
        <f>7370326.85291-4422196.1116</f>
        <v>2948130.7413099995</v>
      </c>
      <c r="F13" s="42">
        <f t="shared" si="0"/>
        <v>118.53756192451101</v>
      </c>
      <c r="G13" s="41">
        <f t="shared" si="1"/>
        <v>461045.05011999933</v>
      </c>
      <c r="H13" s="43"/>
      <c r="I13" s="44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</row>
    <row r="14" spans="2:32" s="21" customFormat="1" ht="115.5" customHeight="1" x14ac:dyDescent="0.3">
      <c r="B14" s="39" t="s">
        <v>11</v>
      </c>
      <c r="C14" s="40" t="s">
        <v>12</v>
      </c>
      <c r="D14" s="41">
        <f>105202.18858-63121.31314</f>
        <v>42080.875440000003</v>
      </c>
      <c r="E14" s="48">
        <f>114771.11214-68862.66731</f>
        <v>45908.444829999993</v>
      </c>
      <c r="F14" s="42">
        <f t="shared" si="0"/>
        <v>109.09574563261508</v>
      </c>
      <c r="G14" s="41">
        <f t="shared" si="1"/>
        <v>3827.5693899999897</v>
      </c>
      <c r="H14" s="47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</row>
    <row r="15" spans="2:32" s="21" customFormat="1" ht="63" x14ac:dyDescent="0.3">
      <c r="B15" s="39" t="s">
        <v>13</v>
      </c>
      <c r="C15" s="40" t="s">
        <v>14</v>
      </c>
      <c r="D15" s="41">
        <f>619331.64768-371598.98868</f>
        <v>247732.65900000004</v>
      </c>
      <c r="E15" s="48">
        <f>703651.00199-422190.60144</f>
        <v>281460.40055000002</v>
      </c>
      <c r="F15" s="42">
        <f t="shared" si="0"/>
        <v>113.61457213035442</v>
      </c>
      <c r="G15" s="41">
        <f t="shared" si="1"/>
        <v>33727.741549999977</v>
      </c>
      <c r="H15" s="47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</row>
    <row r="16" spans="2:32" s="21" customFormat="1" ht="47.25" x14ac:dyDescent="0.3">
      <c r="B16" s="39" t="s">
        <v>15</v>
      </c>
      <c r="C16" s="40" t="s">
        <v>16</v>
      </c>
      <c r="D16" s="48">
        <f>142018.09678+69331.35562-85210.8582-41598.81345</f>
        <v>84539.780750000005</v>
      </c>
      <c r="E16" s="48">
        <f>133376.271-80025.7628+84951.11736-50970.67049</f>
        <v>87330.955070000025</v>
      </c>
      <c r="F16" s="42">
        <f t="shared" si="0"/>
        <v>103.30161054977663</v>
      </c>
      <c r="G16" s="41">
        <f t="shared" si="1"/>
        <v>2791.1743200000201</v>
      </c>
      <c r="H16" s="47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</row>
    <row r="17" spans="2:32" s="21" customFormat="1" ht="78.75" x14ac:dyDescent="0.3">
      <c r="B17" s="39" t="s">
        <v>17</v>
      </c>
      <c r="C17" s="40" t="s">
        <v>18</v>
      </c>
      <c r="D17" s="41">
        <v>-38.249400000000001</v>
      </c>
      <c r="E17" s="48">
        <v>0</v>
      </c>
      <c r="F17" s="42">
        <f t="shared" si="0"/>
        <v>0</v>
      </c>
      <c r="G17" s="41">
        <f t="shared" si="1"/>
        <v>38.249400000000001</v>
      </c>
      <c r="H17" s="47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</row>
    <row r="18" spans="2:32" s="38" customFormat="1" ht="40.5" customHeight="1" x14ac:dyDescent="0.3">
      <c r="B18" s="33">
        <v>11020000</v>
      </c>
      <c r="C18" s="34" t="s">
        <v>19</v>
      </c>
      <c r="D18" s="49">
        <f>D19+D20+D21+D22+D23+D24+D25+D26+D27+D28</f>
        <v>622403.93336999998</v>
      </c>
      <c r="E18" s="49">
        <f>E19+E20+E21+E22+E23+E24+E25+E26+E27+E28</f>
        <v>604257.38124000002</v>
      </c>
      <c r="F18" s="36">
        <f t="shared" si="0"/>
        <v>97.084441283694076</v>
      </c>
      <c r="G18" s="35">
        <f t="shared" si="1"/>
        <v>-18146.552129999967</v>
      </c>
      <c r="H18" s="31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</row>
    <row r="19" spans="2:32" s="21" customFormat="1" ht="31.5" x14ac:dyDescent="0.3">
      <c r="B19" s="39">
        <v>11020200</v>
      </c>
      <c r="C19" s="40" t="s">
        <v>20</v>
      </c>
      <c r="D19" s="41">
        <v>1581.26439</v>
      </c>
      <c r="E19" s="48">
        <v>1838.2405799999999</v>
      </c>
      <c r="F19" s="42">
        <f t="shared" si="0"/>
        <v>116.25131076277509</v>
      </c>
      <c r="G19" s="41">
        <f t="shared" si="1"/>
        <v>256.97618999999986</v>
      </c>
      <c r="H19" s="47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</row>
    <row r="20" spans="2:32" s="21" customFormat="1" ht="31.5" x14ac:dyDescent="0.3">
      <c r="B20" s="39" t="s">
        <v>21</v>
      </c>
      <c r="C20" s="40" t="s">
        <v>20</v>
      </c>
      <c r="D20" s="41">
        <v>352.57668999999999</v>
      </c>
      <c r="E20" s="48">
        <v>475.78618999999998</v>
      </c>
      <c r="F20" s="42">
        <v>0</v>
      </c>
      <c r="G20" s="41">
        <f t="shared" si="1"/>
        <v>123.20949999999999</v>
      </c>
      <c r="H20" s="47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</row>
    <row r="21" spans="2:32" s="21" customFormat="1" ht="31.5" x14ac:dyDescent="0.3">
      <c r="B21" s="39" t="s">
        <v>22</v>
      </c>
      <c r="C21" s="40" t="s">
        <v>23</v>
      </c>
      <c r="D21" s="41">
        <f>1670293.02125-1503263.71911</f>
        <v>167029.30214000004</v>
      </c>
      <c r="E21" s="48">
        <f>1324687.87182-1192219.08461</f>
        <v>132468.78720999998</v>
      </c>
      <c r="F21" s="42">
        <f t="shared" si="0"/>
        <v>79.308711413382866</v>
      </c>
      <c r="G21" s="41">
        <f t="shared" si="1"/>
        <v>-34560.514930000063</v>
      </c>
      <c r="H21" s="47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</row>
    <row r="22" spans="2:32" s="21" customFormat="1" ht="36.75" customHeight="1" x14ac:dyDescent="0.3">
      <c r="B22" s="39" t="s">
        <v>24</v>
      </c>
      <c r="C22" s="40" t="s">
        <v>25</v>
      </c>
      <c r="D22" s="41">
        <f>542832.00933-488548.80788</f>
        <v>54283.201450000051</v>
      </c>
      <c r="E22" s="48">
        <f>646307.07484-581676.36691</f>
        <v>64630.707930000033</v>
      </c>
      <c r="F22" s="42">
        <f t="shared" si="0"/>
        <v>119.06207851342559</v>
      </c>
      <c r="G22" s="41">
        <f t="shared" si="1"/>
        <v>10347.506479999982</v>
      </c>
      <c r="H22" s="47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</row>
    <row r="23" spans="2:32" s="21" customFormat="1" ht="73.5" customHeight="1" x14ac:dyDescent="0.3">
      <c r="B23" s="39" t="s">
        <v>26</v>
      </c>
      <c r="C23" s="40" t="s">
        <v>27</v>
      </c>
      <c r="D23" s="41">
        <f>440365.13817-396328.62435</f>
        <v>44036.513819999993</v>
      </c>
      <c r="E23" s="48">
        <f>649426.71437-584484.04293</f>
        <v>64942.671439999947</v>
      </c>
      <c r="F23" s="42">
        <f t="shared" si="0"/>
        <v>147.47459734313719</v>
      </c>
      <c r="G23" s="41">
        <f t="shared" si="1"/>
        <v>20906.157619999954</v>
      </c>
      <c r="H23" s="47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</row>
    <row r="24" spans="2:32" s="21" customFormat="1" ht="71.25" customHeight="1" x14ac:dyDescent="0.3">
      <c r="B24" s="39" t="s">
        <v>28</v>
      </c>
      <c r="C24" s="40" t="s">
        <v>29</v>
      </c>
      <c r="D24" s="41">
        <f>283793.93362-255414.54026</f>
        <v>28379.393360000016</v>
      </c>
      <c r="E24" s="48">
        <f>95857.031-86271.3279</f>
        <v>9585.7030999999988</v>
      </c>
      <c r="F24" s="42">
        <f t="shared" si="0"/>
        <v>33.776983807944205</v>
      </c>
      <c r="G24" s="41">
        <f t="shared" si="1"/>
        <v>-18793.690260000018</v>
      </c>
      <c r="H24" s="47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</row>
    <row r="25" spans="2:32" s="21" customFormat="1" ht="47.25" x14ac:dyDescent="0.3">
      <c r="B25" s="39" t="s">
        <v>30</v>
      </c>
      <c r="C25" s="40" t="s">
        <v>31</v>
      </c>
      <c r="D25" s="41">
        <f>93.7654-84.38888</f>
        <v>9.3765199999999993</v>
      </c>
      <c r="E25" s="48">
        <v>0</v>
      </c>
      <c r="F25" s="42">
        <f t="shared" si="0"/>
        <v>0</v>
      </c>
      <c r="G25" s="41">
        <f t="shared" si="1"/>
        <v>-9.3765199999999993</v>
      </c>
      <c r="H25" s="47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</row>
    <row r="26" spans="2:32" s="21" customFormat="1" ht="33.75" customHeight="1" x14ac:dyDescent="0.3">
      <c r="B26" s="39" t="s">
        <v>32</v>
      </c>
      <c r="C26" s="40" t="s">
        <v>33</v>
      </c>
      <c r="D26" s="41">
        <f>3002721.23897-2702449.11496</f>
        <v>300272.12400999991</v>
      </c>
      <c r="E26" s="48">
        <f>2922904.99107-2630614.49184</f>
        <v>292290.49923000019</v>
      </c>
      <c r="F26" s="42">
        <f t="shared" si="0"/>
        <v>97.341869543729644</v>
      </c>
      <c r="G26" s="41">
        <f t="shared" si="1"/>
        <v>-7981.6247799997218</v>
      </c>
      <c r="H26" s="47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</row>
    <row r="27" spans="2:32" s="21" customFormat="1" ht="25.5" customHeight="1" x14ac:dyDescent="0.3">
      <c r="B27" s="39" t="s">
        <v>34</v>
      </c>
      <c r="C27" s="40" t="s">
        <v>35</v>
      </c>
      <c r="D27" s="41">
        <f>1.53-1.377</f>
        <v>0.15300000000000002</v>
      </c>
      <c r="E27" s="48">
        <v>0</v>
      </c>
      <c r="F27" s="42">
        <v>0</v>
      </c>
      <c r="G27" s="41">
        <f t="shared" si="1"/>
        <v>-0.15300000000000002</v>
      </c>
      <c r="H27" s="47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</row>
    <row r="28" spans="2:32" s="21" customFormat="1" ht="84" customHeight="1" x14ac:dyDescent="0.3">
      <c r="B28" s="39" t="s">
        <v>36</v>
      </c>
      <c r="C28" s="50" t="s">
        <v>37</v>
      </c>
      <c r="D28" s="41">
        <f>264600.27971-238140.25172</f>
        <v>26460.027989999973</v>
      </c>
      <c r="E28" s="48">
        <f>380249.85557-342224.87001</f>
        <v>38024.985560000001</v>
      </c>
      <c r="F28" s="42">
        <f t="shared" si="0"/>
        <v>143.70727640337634</v>
      </c>
      <c r="G28" s="41">
        <f t="shared" si="1"/>
        <v>11564.957570000028</v>
      </c>
      <c r="H28" s="47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</row>
    <row r="29" spans="2:32" s="15" customFormat="1" ht="31.5" x14ac:dyDescent="0.3">
      <c r="B29" s="33">
        <v>13000000</v>
      </c>
      <c r="C29" s="34" t="s">
        <v>38</v>
      </c>
      <c r="D29" s="49">
        <f t="shared" ref="D29" si="2">D31+D36+D40+D30+D39</f>
        <v>1823.5424799999998</v>
      </c>
      <c r="E29" s="49">
        <f>E31+E36+E40+E30+E39</f>
        <v>-8829.8944200000005</v>
      </c>
      <c r="F29" s="36">
        <f t="shared" si="0"/>
        <v>-484.21654646619487</v>
      </c>
      <c r="G29" s="35">
        <f t="shared" si="1"/>
        <v>-10653.436900000001</v>
      </c>
      <c r="H29" s="31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>
        <f>S31+S36+S40</f>
        <v>0</v>
      </c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</row>
    <row r="30" spans="2:32" s="15" customFormat="1" ht="31.5" x14ac:dyDescent="0.3">
      <c r="B30" s="33" t="s">
        <v>39</v>
      </c>
      <c r="C30" s="34" t="s">
        <v>40</v>
      </c>
      <c r="D30" s="49">
        <v>75.782809999999998</v>
      </c>
      <c r="E30" s="49">
        <v>69.982740000000007</v>
      </c>
      <c r="F30" s="36">
        <v>0</v>
      </c>
      <c r="G30" s="35">
        <f t="shared" si="1"/>
        <v>-5.800069999999991</v>
      </c>
      <c r="H30" s="31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</row>
    <row r="31" spans="2:32" s="46" customFormat="1" ht="31.5" x14ac:dyDescent="0.3">
      <c r="B31" s="51">
        <v>13020000</v>
      </c>
      <c r="C31" s="52" t="s">
        <v>41</v>
      </c>
      <c r="D31" s="49">
        <f>D32+D33+D34+D35</f>
        <v>1129.4941699999999</v>
      </c>
      <c r="E31" s="49">
        <f>E32+E33+E34+E35</f>
        <v>-9266.3067200000005</v>
      </c>
      <c r="F31" s="36">
        <f t="shared" si="0"/>
        <v>-820.39438238092032</v>
      </c>
      <c r="G31" s="35">
        <f t="shared" si="1"/>
        <v>-10395.80089</v>
      </c>
      <c r="H31" s="43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>
        <f>S32+S33</f>
        <v>0</v>
      </c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</row>
    <row r="32" spans="2:32" s="46" customFormat="1" ht="63" x14ac:dyDescent="0.3">
      <c r="B32" s="39" t="s">
        <v>42</v>
      </c>
      <c r="C32" s="40" t="s">
        <v>43</v>
      </c>
      <c r="D32" s="41">
        <v>1071.8583799999999</v>
      </c>
      <c r="E32" s="48">
        <v>980.14113999999995</v>
      </c>
      <c r="F32" s="42">
        <f t="shared" si="0"/>
        <v>91.443156884214503</v>
      </c>
      <c r="G32" s="41">
        <f t="shared" si="1"/>
        <v>-91.717239999999947</v>
      </c>
      <c r="H32" s="54"/>
      <c r="I32" s="44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</row>
    <row r="33" spans="2:32" s="21" customFormat="1" ht="31.5" x14ac:dyDescent="0.3">
      <c r="B33" s="39">
        <v>13020200</v>
      </c>
      <c r="C33" s="40" t="s">
        <v>44</v>
      </c>
      <c r="D33" s="103">
        <v>5.2379699999999998</v>
      </c>
      <c r="E33" s="103">
        <v>1.413E-2</v>
      </c>
      <c r="F33" s="42">
        <f t="shared" si="0"/>
        <v>0.26976099519470331</v>
      </c>
      <c r="G33" s="41">
        <f t="shared" si="1"/>
        <v>-5.22384</v>
      </c>
      <c r="H33" s="56"/>
      <c r="I33" s="44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</row>
    <row r="34" spans="2:32" s="21" customFormat="1" ht="47.25" x14ac:dyDescent="0.3">
      <c r="B34" s="39" t="s">
        <v>45</v>
      </c>
      <c r="C34" s="40" t="s">
        <v>46</v>
      </c>
      <c r="D34" s="41">
        <v>0.35524</v>
      </c>
      <c r="E34" s="48">
        <v>-10264.448189999999</v>
      </c>
      <c r="F34" s="42">
        <v>0</v>
      </c>
      <c r="G34" s="41">
        <f t="shared" si="1"/>
        <v>-10264.80343</v>
      </c>
      <c r="H34" s="56"/>
      <c r="I34" s="44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</row>
    <row r="35" spans="2:32" s="21" customFormat="1" ht="47.25" x14ac:dyDescent="0.3">
      <c r="B35" s="39" t="s">
        <v>47</v>
      </c>
      <c r="C35" s="40" t="s">
        <v>48</v>
      </c>
      <c r="D35" s="104">
        <v>52.042580000000001</v>
      </c>
      <c r="E35" s="103">
        <v>17.9862</v>
      </c>
      <c r="F35" s="42">
        <v>0</v>
      </c>
      <c r="G35" s="41">
        <f t="shared" si="1"/>
        <v>-34.056380000000004</v>
      </c>
      <c r="H35" s="56"/>
      <c r="I35" s="44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</row>
    <row r="36" spans="2:32" s="46" customFormat="1" ht="20.25" x14ac:dyDescent="0.3">
      <c r="B36" s="51">
        <v>13030000</v>
      </c>
      <c r="C36" s="52" t="s">
        <v>49</v>
      </c>
      <c r="D36" s="59">
        <f>D37+D38</f>
        <v>606.08915999999999</v>
      </c>
      <c r="E36" s="59">
        <f>E37+E38</f>
        <v>274.22032999999999</v>
      </c>
      <c r="F36" s="36">
        <f t="shared" si="0"/>
        <v>45.244222813686349</v>
      </c>
      <c r="G36" s="35">
        <f t="shared" si="1"/>
        <v>-331.86883</v>
      </c>
      <c r="H36" s="54"/>
      <c r="I36" s="61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</row>
    <row r="37" spans="2:32" s="46" customFormat="1" ht="47.25" x14ac:dyDescent="0.3">
      <c r="B37" s="39" t="s">
        <v>50</v>
      </c>
      <c r="C37" s="40" t="s">
        <v>51</v>
      </c>
      <c r="D37" s="48">
        <f>725.58676-507.91064</f>
        <v>217.67612000000003</v>
      </c>
      <c r="E37" s="48">
        <f>914.06737-639.84704</f>
        <v>274.22032999999999</v>
      </c>
      <c r="F37" s="42">
        <f t="shared" si="0"/>
        <v>125.97630369376299</v>
      </c>
      <c r="G37" s="41">
        <f t="shared" si="1"/>
        <v>56.544209999999964</v>
      </c>
      <c r="H37" s="54"/>
      <c r="I37" s="44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</row>
    <row r="38" spans="2:32" s="21" customFormat="1" ht="47.25" x14ac:dyDescent="0.3">
      <c r="B38" s="39" t="s">
        <v>52</v>
      </c>
      <c r="C38" s="62" t="s">
        <v>53</v>
      </c>
      <c r="D38" s="48">
        <v>388.41304000000002</v>
      </c>
      <c r="E38" s="48">
        <v>0</v>
      </c>
      <c r="F38" s="42">
        <f t="shared" si="0"/>
        <v>0</v>
      </c>
      <c r="G38" s="41">
        <f t="shared" si="1"/>
        <v>-388.41304000000002</v>
      </c>
      <c r="H38" s="63"/>
      <c r="I38" s="4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</row>
    <row r="39" spans="2:32" s="21" customFormat="1" ht="48" x14ac:dyDescent="0.3">
      <c r="B39" s="33" t="s">
        <v>168</v>
      </c>
      <c r="C39" s="106" t="s">
        <v>169</v>
      </c>
      <c r="D39" s="49">
        <v>0</v>
      </c>
      <c r="E39" s="49">
        <v>62.535800000000002</v>
      </c>
      <c r="F39" s="36">
        <v>0</v>
      </c>
      <c r="G39" s="35">
        <f>E39-D39</f>
        <v>62.535800000000002</v>
      </c>
      <c r="H39" s="63"/>
      <c r="I39" s="4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</row>
    <row r="40" spans="2:32" s="68" customFormat="1" ht="31.5" x14ac:dyDescent="0.3">
      <c r="B40" s="51" t="s">
        <v>54</v>
      </c>
      <c r="C40" s="52" t="s">
        <v>55</v>
      </c>
      <c r="D40" s="65">
        <v>12.17634</v>
      </c>
      <c r="E40" s="59">
        <v>29.67343</v>
      </c>
      <c r="F40" s="36">
        <f t="shared" si="0"/>
        <v>243.69744931564</v>
      </c>
      <c r="G40" s="35">
        <f t="shared" si="1"/>
        <v>17.49709</v>
      </c>
      <c r="H40" s="66"/>
      <c r="I40" s="61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</row>
    <row r="41" spans="2:32" s="15" customFormat="1" ht="20.25" x14ac:dyDescent="0.3">
      <c r="B41" s="33">
        <v>14000000</v>
      </c>
      <c r="C41" s="34" t="s">
        <v>56</v>
      </c>
      <c r="D41" s="49">
        <f>D42</f>
        <v>136843.32884999999</v>
      </c>
      <c r="E41" s="49">
        <f>E42</f>
        <v>167178.50479000001</v>
      </c>
      <c r="F41" s="36">
        <f t="shared" si="0"/>
        <v>122.167814971274</v>
      </c>
      <c r="G41" s="35">
        <f t="shared" si="1"/>
        <v>30335.175940000016</v>
      </c>
      <c r="H41" s="69"/>
      <c r="I41" s="32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</row>
    <row r="42" spans="2:32" s="21" customFormat="1" ht="47.25" x14ac:dyDescent="0.3">
      <c r="B42" s="71">
        <v>14040000</v>
      </c>
      <c r="C42" s="72" t="s">
        <v>57</v>
      </c>
      <c r="D42" s="105">
        <v>136843.32884999999</v>
      </c>
      <c r="E42" s="108">
        <v>167178.50479000001</v>
      </c>
      <c r="F42" s="42">
        <f t="shared" si="0"/>
        <v>122.167814971274</v>
      </c>
      <c r="G42" s="41">
        <f t="shared" si="1"/>
        <v>30335.175940000016</v>
      </c>
      <c r="H42" s="63"/>
      <c r="I42" s="4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</row>
    <row r="43" spans="2:32" s="15" customFormat="1" ht="20.25" x14ac:dyDescent="0.3">
      <c r="B43" s="33" t="s">
        <v>58</v>
      </c>
      <c r="C43" s="73" t="s">
        <v>59</v>
      </c>
      <c r="D43" s="35">
        <f>D44+D55+D57+D68+D60</f>
        <v>1631225.2305800002</v>
      </c>
      <c r="E43" s="49">
        <f>E44+E55+E57+E68+E60</f>
        <v>2009769.6656900002</v>
      </c>
      <c r="F43" s="36">
        <f t="shared" si="0"/>
        <v>123.2061414949672</v>
      </c>
      <c r="G43" s="35">
        <f t="shared" si="1"/>
        <v>378544.43510999996</v>
      </c>
      <c r="H43" s="69"/>
      <c r="I43" s="32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</row>
    <row r="44" spans="2:32" s="75" customFormat="1" ht="20.25" x14ac:dyDescent="0.3">
      <c r="B44" s="51" t="s">
        <v>60</v>
      </c>
      <c r="C44" s="74" t="s">
        <v>61</v>
      </c>
      <c r="D44" s="59">
        <f>D45+D46+D47+D48+D49+D50+D51+D52+D53+D54</f>
        <v>880901.82317000022</v>
      </c>
      <c r="E44" s="59">
        <f>E45+E46+E47+E48+E49+E50+E51+E52+E53+E54</f>
        <v>1021696.5316900001</v>
      </c>
      <c r="F44" s="36">
        <f t="shared" si="0"/>
        <v>115.98301931233814</v>
      </c>
      <c r="G44" s="35">
        <f t="shared" si="1"/>
        <v>140794.70851999987</v>
      </c>
      <c r="H44" s="43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>
        <f>S45+S46+S47+S48+S49+S50+S51+S52+S53+S54</f>
        <v>0</v>
      </c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</row>
    <row r="45" spans="2:32" s="21" customFormat="1" ht="63" x14ac:dyDescent="0.3">
      <c r="B45" s="71">
        <v>18010100</v>
      </c>
      <c r="C45" s="72" t="s">
        <v>62</v>
      </c>
      <c r="D45" s="41">
        <v>7764.3502600000002</v>
      </c>
      <c r="E45" s="48">
        <v>7368.4541900000004</v>
      </c>
      <c r="F45" s="42">
        <f t="shared" si="0"/>
        <v>94.901104963804144</v>
      </c>
      <c r="G45" s="41">
        <f t="shared" si="1"/>
        <v>-395.89606999999978</v>
      </c>
      <c r="H45" s="63"/>
      <c r="I45" s="4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</row>
    <row r="46" spans="2:32" s="21" customFormat="1" ht="63" x14ac:dyDescent="0.3">
      <c r="B46" s="71">
        <v>18010200</v>
      </c>
      <c r="C46" s="72" t="s">
        <v>63</v>
      </c>
      <c r="D46" s="104">
        <v>17143.937140000002</v>
      </c>
      <c r="E46" s="103">
        <v>25317.005580000001</v>
      </c>
      <c r="F46" s="42">
        <f t="shared" si="0"/>
        <v>147.67322916117504</v>
      </c>
      <c r="G46" s="41">
        <f t="shared" si="1"/>
        <v>8173.0684399999991</v>
      </c>
      <c r="H46" s="63"/>
      <c r="I46" s="4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</row>
    <row r="47" spans="2:32" s="21" customFormat="1" ht="63" x14ac:dyDescent="0.3">
      <c r="B47" s="71">
        <v>18010300</v>
      </c>
      <c r="C47" s="72" t="s">
        <v>64</v>
      </c>
      <c r="D47" s="41">
        <v>10477.02512</v>
      </c>
      <c r="E47" s="48">
        <v>13059.397929999999</v>
      </c>
      <c r="F47" s="42">
        <f t="shared" si="0"/>
        <v>124.64795856096981</v>
      </c>
      <c r="G47" s="41">
        <f t="shared" si="1"/>
        <v>2582.3728099999989</v>
      </c>
      <c r="H47" s="63"/>
      <c r="I47" s="4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</row>
    <row r="48" spans="2:32" s="21" customFormat="1" ht="63" x14ac:dyDescent="0.3">
      <c r="B48" s="71">
        <v>18010400</v>
      </c>
      <c r="C48" s="72" t="s">
        <v>65</v>
      </c>
      <c r="D48" s="41">
        <v>157362.89962000001</v>
      </c>
      <c r="E48" s="48">
        <v>225066.86032000001</v>
      </c>
      <c r="F48" s="42">
        <f t="shared" si="0"/>
        <v>143.02409326689553</v>
      </c>
      <c r="G48" s="41">
        <f t="shared" si="1"/>
        <v>67703.960699999996</v>
      </c>
      <c r="H48" s="63"/>
      <c r="I48" s="4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</row>
    <row r="49" spans="2:32" s="21" customFormat="1" ht="20.25" x14ac:dyDescent="0.3">
      <c r="B49" s="71">
        <v>18010500</v>
      </c>
      <c r="C49" s="72" t="s">
        <v>66</v>
      </c>
      <c r="D49" s="76">
        <v>271062.41204000002</v>
      </c>
      <c r="E49" s="48">
        <v>299194.54173</v>
      </c>
      <c r="F49" s="42">
        <f t="shared" si="0"/>
        <v>110.37846947434696</v>
      </c>
      <c r="G49" s="41">
        <f t="shared" si="1"/>
        <v>28132.129689999972</v>
      </c>
      <c r="H49" s="63"/>
      <c r="I49" s="4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</row>
    <row r="50" spans="2:32" s="21" customFormat="1" ht="20.25" x14ac:dyDescent="0.3">
      <c r="B50" s="71">
        <v>18010600</v>
      </c>
      <c r="C50" s="72" t="s">
        <v>67</v>
      </c>
      <c r="D50" s="76">
        <v>397123.96191000001</v>
      </c>
      <c r="E50" s="48">
        <v>435711.12891999999</v>
      </c>
      <c r="F50" s="42">
        <f t="shared" si="0"/>
        <v>109.71665543031246</v>
      </c>
      <c r="G50" s="41">
        <f t="shared" si="1"/>
        <v>38587.167009999976</v>
      </c>
      <c r="H50" s="63"/>
      <c r="I50" s="4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</row>
    <row r="51" spans="2:32" s="21" customFormat="1" ht="20.25" x14ac:dyDescent="0.3">
      <c r="B51" s="71">
        <v>18010700</v>
      </c>
      <c r="C51" s="72" t="s">
        <v>68</v>
      </c>
      <c r="D51" s="76">
        <v>10375.075570000001</v>
      </c>
      <c r="E51" s="48">
        <v>5886.2325700000001</v>
      </c>
      <c r="F51" s="42">
        <f t="shared" si="0"/>
        <v>56.734358514171277</v>
      </c>
      <c r="G51" s="41">
        <f t="shared" si="1"/>
        <v>-4488.8430000000008</v>
      </c>
      <c r="H51" s="63"/>
      <c r="I51" s="4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</row>
    <row r="52" spans="2:32" s="21" customFormat="1" ht="20.25" x14ac:dyDescent="0.3">
      <c r="B52" s="71">
        <v>18010900</v>
      </c>
      <c r="C52" s="72" t="s">
        <v>69</v>
      </c>
      <c r="D52" s="76">
        <v>2567.81648</v>
      </c>
      <c r="E52" s="48">
        <v>4212.9228300000004</v>
      </c>
      <c r="F52" s="42">
        <f t="shared" si="0"/>
        <v>164.06635220286461</v>
      </c>
      <c r="G52" s="41">
        <f t="shared" si="1"/>
        <v>1645.1063500000005</v>
      </c>
      <c r="H52" s="63"/>
      <c r="I52" s="4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</row>
    <row r="53" spans="2:32" s="21" customFormat="1" ht="20.25" x14ac:dyDescent="0.3">
      <c r="B53" s="71" t="s">
        <v>70</v>
      </c>
      <c r="C53" s="72" t="s">
        <v>71</v>
      </c>
      <c r="D53" s="41">
        <v>3633.1633499999998</v>
      </c>
      <c r="E53" s="48">
        <v>2402.5795499999999</v>
      </c>
      <c r="F53" s="42">
        <f t="shared" si="0"/>
        <v>66.129136472765538</v>
      </c>
      <c r="G53" s="41">
        <f t="shared" si="1"/>
        <v>-1230.5837999999999</v>
      </c>
      <c r="H53" s="63"/>
      <c r="I53" s="4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</row>
    <row r="54" spans="2:32" s="21" customFormat="1" ht="20.25" x14ac:dyDescent="0.3">
      <c r="B54" s="71" t="s">
        <v>72</v>
      </c>
      <c r="C54" s="72" t="s">
        <v>73</v>
      </c>
      <c r="D54" s="41">
        <v>3391.1816800000001</v>
      </c>
      <c r="E54" s="48">
        <v>3477.40807</v>
      </c>
      <c r="F54" s="42">
        <f t="shared" si="0"/>
        <v>102.54266500991476</v>
      </c>
      <c r="G54" s="41">
        <f t="shared" si="1"/>
        <v>86.22638999999981</v>
      </c>
      <c r="H54" s="63"/>
      <c r="I54" s="4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</row>
    <row r="55" spans="2:32" s="75" customFormat="1" ht="32.25" x14ac:dyDescent="0.3">
      <c r="B55" s="51" t="s">
        <v>74</v>
      </c>
      <c r="C55" s="74" t="s">
        <v>75</v>
      </c>
      <c r="D55" s="60">
        <f>D56</f>
        <v>113.08226999999999</v>
      </c>
      <c r="E55" s="59">
        <f>E56</f>
        <v>0</v>
      </c>
      <c r="F55" s="36">
        <v>0</v>
      </c>
      <c r="G55" s="35">
        <f t="shared" si="1"/>
        <v>-113.08226999999999</v>
      </c>
      <c r="H55" s="54"/>
      <c r="I55" s="45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</row>
    <row r="56" spans="2:32" s="21" customFormat="1" ht="32.25" x14ac:dyDescent="0.3">
      <c r="B56" s="39" t="s">
        <v>76</v>
      </c>
      <c r="C56" s="77" t="s">
        <v>77</v>
      </c>
      <c r="D56" s="48">
        <v>113.08226999999999</v>
      </c>
      <c r="E56" s="48">
        <v>0</v>
      </c>
      <c r="F56" s="42">
        <v>0</v>
      </c>
      <c r="G56" s="41">
        <f t="shared" si="1"/>
        <v>-113.08226999999999</v>
      </c>
      <c r="H56" s="63"/>
      <c r="I56" s="4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</row>
    <row r="57" spans="2:32" s="75" customFormat="1" ht="20.25" x14ac:dyDescent="0.3">
      <c r="B57" s="51" t="s">
        <v>78</v>
      </c>
      <c r="C57" s="74" t="s">
        <v>79</v>
      </c>
      <c r="D57" s="59">
        <f>D58+D59</f>
        <v>3363.34402</v>
      </c>
      <c r="E57" s="59">
        <f>E58+E59</f>
        <v>8720.0274300000001</v>
      </c>
      <c r="F57" s="36">
        <f t="shared" si="0"/>
        <v>259.26659236006435</v>
      </c>
      <c r="G57" s="35">
        <f t="shared" si="1"/>
        <v>5356.6834099999996</v>
      </c>
      <c r="H57" s="54"/>
      <c r="I57" s="45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</row>
    <row r="58" spans="2:32" s="21" customFormat="1" ht="32.25" x14ac:dyDescent="0.3">
      <c r="B58" s="39" t="s">
        <v>80</v>
      </c>
      <c r="C58" s="77" t="s">
        <v>81</v>
      </c>
      <c r="D58" s="48">
        <v>2879.8629799999999</v>
      </c>
      <c r="E58" s="48">
        <v>7327.3890899999997</v>
      </c>
      <c r="F58" s="42">
        <f t="shared" si="0"/>
        <v>254.43533740622618</v>
      </c>
      <c r="G58" s="41">
        <f t="shared" si="1"/>
        <v>4447.5261099999998</v>
      </c>
      <c r="H58" s="63"/>
      <c r="I58" s="4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</row>
    <row r="59" spans="2:32" s="21" customFormat="1" ht="32.25" x14ac:dyDescent="0.3">
      <c r="B59" s="39" t="s">
        <v>82</v>
      </c>
      <c r="C59" s="77" t="s">
        <v>83</v>
      </c>
      <c r="D59" s="48">
        <v>483.48104000000001</v>
      </c>
      <c r="E59" s="48">
        <v>1392.63834</v>
      </c>
      <c r="F59" s="42">
        <f t="shared" si="0"/>
        <v>288.0440440849552</v>
      </c>
      <c r="G59" s="41">
        <f t="shared" si="1"/>
        <v>909.15729999999996</v>
      </c>
      <c r="H59" s="63"/>
      <c r="I59" s="4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</row>
    <row r="60" spans="2:32" s="21" customFormat="1" ht="32.25" x14ac:dyDescent="0.3">
      <c r="B60" s="51" t="s">
        <v>84</v>
      </c>
      <c r="C60" s="74" t="s">
        <v>85</v>
      </c>
      <c r="D60" s="59">
        <f>D61+D62+D63+D64+D65+D66+D67</f>
        <v>-0.83499999999999996</v>
      </c>
      <c r="E60" s="59">
        <f>E61+E62+E63+E64+E65+E66+E67</f>
        <v>0</v>
      </c>
      <c r="F60" s="36">
        <v>0</v>
      </c>
      <c r="G60" s="35">
        <f t="shared" si="1"/>
        <v>0.83499999999999996</v>
      </c>
      <c r="H60" s="63"/>
      <c r="I60" s="4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</row>
    <row r="61" spans="2:32" s="21" customFormat="1" ht="48" x14ac:dyDescent="0.3">
      <c r="B61" s="78">
        <v>18040100</v>
      </c>
      <c r="C61" s="77" t="s">
        <v>86</v>
      </c>
      <c r="D61" s="41">
        <v>0</v>
      </c>
      <c r="E61" s="48">
        <v>0</v>
      </c>
      <c r="F61" s="42">
        <v>0</v>
      </c>
      <c r="G61" s="41">
        <f t="shared" si="1"/>
        <v>0</v>
      </c>
      <c r="H61" s="63"/>
      <c r="I61" s="44"/>
      <c r="J61" s="64"/>
      <c r="K61" s="79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</row>
    <row r="62" spans="2:32" s="21" customFormat="1" ht="48" x14ac:dyDescent="0.3">
      <c r="B62" s="78">
        <v>18040200</v>
      </c>
      <c r="C62" s="77" t="s">
        <v>87</v>
      </c>
      <c r="D62" s="41">
        <v>0</v>
      </c>
      <c r="E62" s="48">
        <v>0</v>
      </c>
      <c r="F62" s="42">
        <v>0</v>
      </c>
      <c r="G62" s="41">
        <f t="shared" si="1"/>
        <v>0</v>
      </c>
      <c r="H62" s="63"/>
      <c r="I62" s="4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</row>
    <row r="63" spans="2:32" s="21" customFormat="1" ht="48" x14ac:dyDescent="0.3">
      <c r="B63" s="78">
        <v>18040500</v>
      </c>
      <c r="C63" s="77" t="s">
        <v>88</v>
      </c>
      <c r="D63" s="41">
        <v>-0.83499999999999996</v>
      </c>
      <c r="E63" s="48">
        <v>0</v>
      </c>
      <c r="F63" s="42">
        <v>0</v>
      </c>
      <c r="G63" s="41">
        <f t="shared" si="1"/>
        <v>0.83499999999999996</v>
      </c>
      <c r="H63" s="63"/>
      <c r="I63" s="4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</row>
    <row r="64" spans="2:32" s="21" customFormat="1" ht="58.9" customHeight="1" x14ac:dyDescent="0.3">
      <c r="B64" s="78">
        <v>18040600</v>
      </c>
      <c r="C64" s="77" t="s">
        <v>89</v>
      </c>
      <c r="D64" s="41">
        <v>0</v>
      </c>
      <c r="E64" s="48">
        <v>0</v>
      </c>
      <c r="F64" s="42">
        <v>0</v>
      </c>
      <c r="G64" s="41">
        <f t="shared" si="1"/>
        <v>0</v>
      </c>
      <c r="H64" s="63"/>
      <c r="I64" s="4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</row>
    <row r="65" spans="2:32" s="21" customFormat="1" ht="48" x14ac:dyDescent="0.3">
      <c r="B65" s="78">
        <v>18040700</v>
      </c>
      <c r="C65" s="77" t="s">
        <v>90</v>
      </c>
      <c r="D65" s="41">
        <v>0</v>
      </c>
      <c r="E65" s="48">
        <v>0</v>
      </c>
      <c r="F65" s="42">
        <v>0</v>
      </c>
      <c r="G65" s="41">
        <f t="shared" si="1"/>
        <v>0</v>
      </c>
      <c r="H65" s="63"/>
      <c r="I65" s="4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</row>
    <row r="66" spans="2:32" s="21" customFormat="1" ht="66" customHeight="1" x14ac:dyDescent="0.3">
      <c r="B66" s="78">
        <v>18040800</v>
      </c>
      <c r="C66" s="77" t="s">
        <v>91</v>
      </c>
      <c r="D66" s="41">
        <v>0</v>
      </c>
      <c r="E66" s="48">
        <v>0</v>
      </c>
      <c r="F66" s="42">
        <v>0</v>
      </c>
      <c r="G66" s="41">
        <f t="shared" si="1"/>
        <v>0</v>
      </c>
      <c r="H66" s="63"/>
      <c r="I66" s="4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</row>
    <row r="67" spans="2:32" s="21" customFormat="1" ht="48" x14ac:dyDescent="0.3">
      <c r="B67" s="78">
        <v>18041400</v>
      </c>
      <c r="C67" s="77" t="s">
        <v>92</v>
      </c>
      <c r="D67" s="41">
        <v>0</v>
      </c>
      <c r="E67" s="48">
        <v>0</v>
      </c>
      <c r="F67" s="42">
        <v>0</v>
      </c>
      <c r="G67" s="41">
        <f t="shared" si="1"/>
        <v>0</v>
      </c>
      <c r="H67" s="63"/>
      <c r="I67" s="4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</row>
    <row r="68" spans="2:32" s="75" customFormat="1" ht="20.25" x14ac:dyDescent="0.3">
      <c r="B68" s="51" t="s">
        <v>93</v>
      </c>
      <c r="C68" s="74" t="s">
        <v>94</v>
      </c>
      <c r="D68" s="59">
        <f>D71+D72+D69+D70</f>
        <v>746847.81611999997</v>
      </c>
      <c r="E68" s="59">
        <f>E71+E72+E69+E70</f>
        <v>979353.10657000006</v>
      </c>
      <c r="F68" s="36">
        <f t="shared" si="0"/>
        <v>131.13154854732042</v>
      </c>
      <c r="G68" s="35">
        <f t="shared" si="1"/>
        <v>232505.29045000009</v>
      </c>
      <c r="H68" s="54"/>
      <c r="I68" s="45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</row>
    <row r="69" spans="2:32" s="75" customFormat="1" ht="32.25" x14ac:dyDescent="0.3">
      <c r="B69" s="39" t="s">
        <v>95</v>
      </c>
      <c r="C69" s="77" t="s">
        <v>96</v>
      </c>
      <c r="D69" s="80">
        <v>20.686</v>
      </c>
      <c r="E69" s="107">
        <v>2.8679999999999999</v>
      </c>
      <c r="F69" s="42">
        <f t="shared" si="0"/>
        <v>13.864449386058203</v>
      </c>
      <c r="G69" s="41">
        <f t="shared" si="1"/>
        <v>-17.818000000000001</v>
      </c>
      <c r="H69" s="54"/>
      <c r="I69" s="45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</row>
    <row r="70" spans="2:32" s="75" customFormat="1" ht="32.25" x14ac:dyDescent="0.3">
      <c r="B70" s="39" t="s">
        <v>97</v>
      </c>
      <c r="C70" s="77" t="s">
        <v>98</v>
      </c>
      <c r="D70" s="80">
        <v>4.8700000000000002E-3</v>
      </c>
      <c r="E70" s="107">
        <v>0</v>
      </c>
      <c r="F70" s="42">
        <v>0</v>
      </c>
      <c r="G70" s="41">
        <f t="shared" si="1"/>
        <v>-4.8700000000000002E-3</v>
      </c>
      <c r="H70" s="54"/>
      <c r="I70" s="45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</row>
    <row r="71" spans="2:32" s="21" customFormat="1" ht="20.25" x14ac:dyDescent="0.3">
      <c r="B71" s="39" t="s">
        <v>99</v>
      </c>
      <c r="C71" s="77" t="s">
        <v>100</v>
      </c>
      <c r="D71" s="41">
        <v>158070.02837000001</v>
      </c>
      <c r="E71" s="48">
        <v>208350.65890000001</v>
      </c>
      <c r="F71" s="42">
        <f t="shared" si="0"/>
        <v>131.80908553537193</v>
      </c>
      <c r="G71" s="41">
        <f t="shared" si="1"/>
        <v>50280.630529999995</v>
      </c>
      <c r="H71" s="63"/>
      <c r="I71" s="4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</row>
    <row r="72" spans="2:32" s="21" customFormat="1" ht="20.25" x14ac:dyDescent="0.3">
      <c r="B72" s="39" t="s">
        <v>101</v>
      </c>
      <c r="C72" s="77" t="s">
        <v>102</v>
      </c>
      <c r="D72" s="58">
        <v>588757.09687999997</v>
      </c>
      <c r="E72" s="55">
        <v>770999.57967000001</v>
      </c>
      <c r="F72" s="42">
        <f t="shared" si="0"/>
        <v>130.95376408297369</v>
      </c>
      <c r="G72" s="41">
        <f t="shared" si="1"/>
        <v>182242.48279000004</v>
      </c>
      <c r="H72" s="63"/>
      <c r="I72" s="4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</row>
    <row r="73" spans="2:32" s="38" customFormat="1" ht="20.25" x14ac:dyDescent="0.3">
      <c r="B73" s="27">
        <v>20000000</v>
      </c>
      <c r="C73" s="28" t="s">
        <v>103</v>
      </c>
      <c r="D73" s="29">
        <f>D74+D83+D104</f>
        <v>48775.706190000004</v>
      </c>
      <c r="E73" s="29">
        <f>E74+E83+E104</f>
        <v>61145.461509999986</v>
      </c>
      <c r="F73" s="29">
        <f t="shared" si="0"/>
        <v>125.36048431941727</v>
      </c>
      <c r="G73" s="29">
        <f t="shared" si="1"/>
        <v>12369.755319999982</v>
      </c>
      <c r="H73" s="69"/>
      <c r="I73" s="32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</row>
    <row r="74" spans="2:32" s="38" customFormat="1" ht="38.25" customHeight="1" x14ac:dyDescent="0.3">
      <c r="B74" s="33">
        <v>21000000</v>
      </c>
      <c r="C74" s="81" t="s">
        <v>104</v>
      </c>
      <c r="D74" s="49">
        <f>D75+D78</f>
        <v>2704.93984</v>
      </c>
      <c r="E74" s="49">
        <f>E75+E78</f>
        <v>3283.1434399999998</v>
      </c>
      <c r="F74" s="36">
        <f t="shared" si="0"/>
        <v>121.37583954547395</v>
      </c>
      <c r="G74" s="35">
        <f t="shared" si="1"/>
        <v>578.20359999999982</v>
      </c>
      <c r="H74" s="69"/>
      <c r="I74" s="32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</row>
    <row r="75" spans="2:32" s="38" customFormat="1" ht="78.75" x14ac:dyDescent="0.3">
      <c r="B75" s="33" t="s">
        <v>105</v>
      </c>
      <c r="C75" s="81" t="s">
        <v>106</v>
      </c>
      <c r="D75" s="49">
        <f>D76+D77</f>
        <v>0.20868999999999999</v>
      </c>
      <c r="E75" s="49">
        <f>E76+E77</f>
        <v>1550.2892400000001</v>
      </c>
      <c r="F75" s="36">
        <v>0</v>
      </c>
      <c r="G75" s="35">
        <f t="shared" si="1"/>
        <v>1550.0805500000001</v>
      </c>
      <c r="H75" s="69"/>
      <c r="I75" s="32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</row>
    <row r="76" spans="2:32" s="38" customFormat="1" ht="63" x14ac:dyDescent="0.3">
      <c r="B76" s="39" t="s">
        <v>107</v>
      </c>
      <c r="C76" s="82" t="s">
        <v>108</v>
      </c>
      <c r="D76" s="76">
        <v>0</v>
      </c>
      <c r="E76" s="48">
        <v>1395.1402399999999</v>
      </c>
      <c r="F76" s="42">
        <v>0</v>
      </c>
      <c r="G76" s="41">
        <f t="shared" si="1"/>
        <v>1395.1402399999999</v>
      </c>
      <c r="H76" s="69"/>
      <c r="I76" s="32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</row>
    <row r="77" spans="2:32" s="38" customFormat="1" ht="63" x14ac:dyDescent="0.3">
      <c r="B77" s="39" t="s">
        <v>109</v>
      </c>
      <c r="C77" s="82" t="s">
        <v>110</v>
      </c>
      <c r="D77" s="76">
        <v>0.20868999999999999</v>
      </c>
      <c r="E77" s="48">
        <v>155.149</v>
      </c>
      <c r="F77" s="42">
        <v>0</v>
      </c>
      <c r="G77" s="41">
        <f t="shared" ref="G77:G112" si="3">E77-D77</f>
        <v>154.94031000000001</v>
      </c>
      <c r="H77" s="69"/>
      <c r="I77" s="32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</row>
    <row r="78" spans="2:32" s="46" customFormat="1" ht="20.25" x14ac:dyDescent="0.3">
      <c r="B78" s="51">
        <v>21080000</v>
      </c>
      <c r="C78" s="83" t="s">
        <v>111</v>
      </c>
      <c r="D78" s="59">
        <f>D79+D81+D82+D80</f>
        <v>2704.7311500000001</v>
      </c>
      <c r="E78" s="59">
        <f>E79+E81+E82+E80</f>
        <v>1732.8542</v>
      </c>
      <c r="F78" s="36">
        <f t="shared" ref="F78:F112" si="4">E78/D78*100</f>
        <v>64.067521091698893</v>
      </c>
      <c r="G78" s="35">
        <f t="shared" si="3"/>
        <v>-971.87695000000008</v>
      </c>
      <c r="H78" s="43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</row>
    <row r="79" spans="2:32" s="46" customFormat="1" ht="20.25" x14ac:dyDescent="0.3">
      <c r="B79" s="39" t="s">
        <v>112</v>
      </c>
      <c r="C79" s="82" t="s">
        <v>111</v>
      </c>
      <c r="D79" s="48">
        <v>298.25409999999999</v>
      </c>
      <c r="E79" s="48">
        <v>49.723179999999999</v>
      </c>
      <c r="F79" s="42">
        <f t="shared" si="4"/>
        <v>16.67141541390378</v>
      </c>
      <c r="G79" s="41">
        <f t="shared" si="3"/>
        <v>-248.53091999999998</v>
      </c>
      <c r="H79" s="43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</row>
    <row r="80" spans="2:32" s="38" customFormat="1" ht="114.75" customHeight="1" x14ac:dyDescent="0.3">
      <c r="B80" s="39" t="s">
        <v>113</v>
      </c>
      <c r="C80" s="82" t="s">
        <v>114</v>
      </c>
      <c r="D80" s="41">
        <v>9.7000000000000003E-3</v>
      </c>
      <c r="E80" s="48">
        <v>0</v>
      </c>
      <c r="F80" s="42">
        <v>0</v>
      </c>
      <c r="G80" s="41">
        <f t="shared" si="3"/>
        <v>-9.7000000000000003E-3</v>
      </c>
      <c r="H80" s="69"/>
      <c r="I80" s="44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</row>
    <row r="81" spans="2:32" s="38" customFormat="1" ht="20.25" x14ac:dyDescent="0.3">
      <c r="B81" s="39" t="s">
        <v>115</v>
      </c>
      <c r="C81" s="82" t="s">
        <v>116</v>
      </c>
      <c r="D81" s="48">
        <v>955.25247999999999</v>
      </c>
      <c r="E81" s="48">
        <v>1022.74177</v>
      </c>
      <c r="F81" s="42">
        <f t="shared" si="4"/>
        <v>107.06507351857385</v>
      </c>
      <c r="G81" s="41">
        <f t="shared" si="3"/>
        <v>67.489289999999983</v>
      </c>
      <c r="H81" s="69"/>
      <c r="I81" s="44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</row>
    <row r="82" spans="2:32" s="38" customFormat="1" ht="63" x14ac:dyDescent="0.3">
      <c r="B82" s="39" t="s">
        <v>117</v>
      </c>
      <c r="C82" s="82" t="s">
        <v>118</v>
      </c>
      <c r="D82" s="48">
        <v>1451.21487</v>
      </c>
      <c r="E82" s="48">
        <v>660.38924999999995</v>
      </c>
      <c r="F82" s="42">
        <f t="shared" si="4"/>
        <v>45.505959431079972</v>
      </c>
      <c r="G82" s="41">
        <f t="shared" si="3"/>
        <v>-790.82562000000007</v>
      </c>
      <c r="H82" s="69"/>
      <c r="I82" s="44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</row>
    <row r="83" spans="2:32" s="38" customFormat="1" ht="45.6" customHeight="1" x14ac:dyDescent="0.3">
      <c r="B83" s="33">
        <v>22000000</v>
      </c>
      <c r="C83" s="81" t="s">
        <v>119</v>
      </c>
      <c r="D83" s="49">
        <f>D84+D97+D99</f>
        <v>44899.035560000004</v>
      </c>
      <c r="E83" s="49">
        <f>E84+E97+E99</f>
        <v>56817.510439999984</v>
      </c>
      <c r="F83" s="36">
        <f t="shared" si="4"/>
        <v>126.54505766404034</v>
      </c>
      <c r="G83" s="35">
        <f t="shared" si="3"/>
        <v>11918.47487999998</v>
      </c>
      <c r="H83" s="69"/>
      <c r="I83" s="32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</row>
    <row r="84" spans="2:32" s="46" customFormat="1" ht="30" customHeight="1" x14ac:dyDescent="0.3">
      <c r="B84" s="51" t="s">
        <v>120</v>
      </c>
      <c r="C84" s="84" t="s">
        <v>121</v>
      </c>
      <c r="D84" s="59">
        <f>D86+D90+D91+D92+D93+D94+D95+D96+D87+D89+D85</f>
        <v>38020.130130000005</v>
      </c>
      <c r="E84" s="59">
        <f>E86+E90+E91+E92+E93+E94+E95+E96+E87+E89+E85+E88+925.78+130.78+95.1</f>
        <v>51296.754119999983</v>
      </c>
      <c r="F84" s="36">
        <f t="shared" si="4"/>
        <v>134.9199856618165</v>
      </c>
      <c r="G84" s="35">
        <f t="shared" si="3"/>
        <v>13276.623989999978</v>
      </c>
      <c r="H84" s="54"/>
      <c r="I84" s="45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</row>
    <row r="85" spans="2:32" s="46" customFormat="1" ht="30" customHeight="1" x14ac:dyDescent="0.3">
      <c r="B85" s="39" t="s">
        <v>122</v>
      </c>
      <c r="C85" s="82" t="s">
        <v>123</v>
      </c>
      <c r="D85" s="48">
        <v>0</v>
      </c>
      <c r="E85" s="48">
        <v>0</v>
      </c>
      <c r="F85" s="42">
        <v>0</v>
      </c>
      <c r="G85" s="41">
        <f t="shared" si="3"/>
        <v>0</v>
      </c>
      <c r="H85" s="54"/>
      <c r="I85" s="45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</row>
    <row r="86" spans="2:32" s="21" customFormat="1" ht="46.9" customHeight="1" x14ac:dyDescent="0.3">
      <c r="B86" s="39" t="s">
        <v>124</v>
      </c>
      <c r="C86" s="82" t="s">
        <v>125</v>
      </c>
      <c r="D86" s="41">
        <v>937.63369999999998</v>
      </c>
      <c r="E86" s="48">
        <v>961.56205</v>
      </c>
      <c r="F86" s="42">
        <f t="shared" si="4"/>
        <v>102.55199338505005</v>
      </c>
      <c r="G86" s="41">
        <f t="shared" si="3"/>
        <v>23.928350000000023</v>
      </c>
      <c r="H86" s="63"/>
      <c r="I86" s="4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</row>
    <row r="87" spans="2:32" s="21" customFormat="1" ht="31.5" x14ac:dyDescent="0.3">
      <c r="B87" s="39" t="s">
        <v>126</v>
      </c>
      <c r="C87" s="82" t="s">
        <v>127</v>
      </c>
      <c r="D87" s="41">
        <v>33.000999999999998</v>
      </c>
      <c r="E87" s="48">
        <v>7.02</v>
      </c>
      <c r="F87" s="42">
        <f t="shared" si="4"/>
        <v>21.272082664161694</v>
      </c>
      <c r="G87" s="41">
        <f t="shared" si="3"/>
        <v>-25.980999999999998</v>
      </c>
      <c r="H87" s="63"/>
      <c r="I87" s="4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</row>
    <row r="88" spans="2:32" s="21" customFormat="1" ht="47.25" x14ac:dyDescent="0.3">
      <c r="B88" s="39" t="s">
        <v>128</v>
      </c>
      <c r="C88" s="82" t="s">
        <v>129</v>
      </c>
      <c r="D88" s="41">
        <v>0</v>
      </c>
      <c r="E88" s="48">
        <v>0</v>
      </c>
      <c r="F88" s="42">
        <v>0</v>
      </c>
      <c r="G88" s="41">
        <f t="shared" si="3"/>
        <v>0</v>
      </c>
      <c r="H88" s="63"/>
      <c r="I88" s="4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</row>
    <row r="89" spans="2:32" s="21" customFormat="1" ht="47.25" x14ac:dyDescent="0.3">
      <c r="B89" s="39" t="s">
        <v>130</v>
      </c>
      <c r="C89" s="82" t="s">
        <v>131</v>
      </c>
      <c r="D89" s="41">
        <v>0</v>
      </c>
      <c r="E89" s="48">
        <v>0</v>
      </c>
      <c r="F89" s="42">
        <v>0</v>
      </c>
      <c r="G89" s="41">
        <f t="shared" si="3"/>
        <v>0</v>
      </c>
      <c r="H89" s="63"/>
      <c r="I89" s="4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</row>
    <row r="90" spans="2:32" s="21" customFormat="1" ht="67.150000000000006" customHeight="1" x14ac:dyDescent="0.3">
      <c r="B90" s="39" t="s">
        <v>132</v>
      </c>
      <c r="C90" s="40" t="s">
        <v>133</v>
      </c>
      <c r="D90" s="41">
        <v>67.545000000000002</v>
      </c>
      <c r="E90" s="48">
        <v>104.008</v>
      </c>
      <c r="F90" s="42">
        <f t="shared" si="4"/>
        <v>153.98327041231769</v>
      </c>
      <c r="G90" s="41">
        <f t="shared" si="3"/>
        <v>36.462999999999994</v>
      </c>
      <c r="H90" s="63"/>
      <c r="I90" s="4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</row>
    <row r="91" spans="2:32" s="21" customFormat="1" ht="47.25" x14ac:dyDescent="0.3">
      <c r="B91" s="39" t="s">
        <v>134</v>
      </c>
      <c r="C91" s="40" t="s">
        <v>135</v>
      </c>
      <c r="D91" s="41">
        <v>6038.4589999999998</v>
      </c>
      <c r="E91" s="48">
        <v>8565.16</v>
      </c>
      <c r="F91" s="42">
        <f t="shared" si="4"/>
        <v>141.84347364120549</v>
      </c>
      <c r="G91" s="41">
        <f t="shared" si="3"/>
        <v>2526.701</v>
      </c>
      <c r="H91" s="63"/>
      <c r="I91" s="4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</row>
    <row r="92" spans="2:32" s="21" customFormat="1" ht="54" customHeight="1" x14ac:dyDescent="0.3">
      <c r="B92" s="39" t="s">
        <v>136</v>
      </c>
      <c r="C92" s="40" t="s">
        <v>137</v>
      </c>
      <c r="D92" s="41">
        <v>11598.90157</v>
      </c>
      <c r="E92" s="48">
        <v>13201.38164</v>
      </c>
      <c r="F92" s="42">
        <f t="shared" si="4"/>
        <v>113.81579161034297</v>
      </c>
      <c r="G92" s="41">
        <f t="shared" si="3"/>
        <v>1602.4800699999996</v>
      </c>
      <c r="H92" s="63"/>
      <c r="I92" s="4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</row>
    <row r="93" spans="2:32" s="21" customFormat="1" ht="48" x14ac:dyDescent="0.3">
      <c r="B93" s="39" t="s">
        <v>138</v>
      </c>
      <c r="C93" s="77" t="s">
        <v>139</v>
      </c>
      <c r="D93" s="41">
        <v>616.36167999999998</v>
      </c>
      <c r="E93" s="48">
        <v>493.93995999999999</v>
      </c>
      <c r="F93" s="42">
        <f t="shared" si="4"/>
        <v>80.138005983759413</v>
      </c>
      <c r="G93" s="41">
        <f t="shared" si="3"/>
        <v>-122.42171999999999</v>
      </c>
      <c r="H93" s="63"/>
      <c r="I93" s="4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</row>
    <row r="94" spans="2:32" s="21" customFormat="1" ht="20.25" x14ac:dyDescent="0.3">
      <c r="B94" s="39" t="s">
        <v>140</v>
      </c>
      <c r="C94" s="77" t="s">
        <v>121</v>
      </c>
      <c r="D94" s="41">
        <f>16018.84322+2518.08596</f>
        <v>18536.929179999999</v>
      </c>
      <c r="E94" s="48">
        <f>21896.11988+4640.42959</f>
        <v>26536.549469999998</v>
      </c>
      <c r="F94" s="42">
        <f t="shared" si="4"/>
        <v>143.15504586720334</v>
      </c>
      <c r="G94" s="41">
        <f t="shared" si="3"/>
        <v>7999.6202899999989</v>
      </c>
      <c r="H94" s="63"/>
      <c r="I94" s="4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</row>
    <row r="95" spans="2:32" s="21" customFormat="1" ht="48" x14ac:dyDescent="0.3">
      <c r="B95" s="39" t="s">
        <v>141</v>
      </c>
      <c r="C95" s="77" t="s">
        <v>142</v>
      </c>
      <c r="D95" s="41">
        <v>4.2850000000000001</v>
      </c>
      <c r="E95" s="48">
        <v>51.417000000000002</v>
      </c>
      <c r="F95" s="42">
        <f t="shared" si="4"/>
        <v>1199.9299883313886</v>
      </c>
      <c r="G95" s="41">
        <f t="shared" si="3"/>
        <v>47.132000000000005</v>
      </c>
      <c r="H95" s="63"/>
      <c r="I95" s="4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</row>
    <row r="96" spans="2:32" s="21" customFormat="1" ht="48" x14ac:dyDescent="0.3">
      <c r="B96" s="39" t="s">
        <v>143</v>
      </c>
      <c r="C96" s="77" t="s">
        <v>144</v>
      </c>
      <c r="D96" s="41">
        <v>187.01400000000001</v>
      </c>
      <c r="E96" s="48">
        <v>224.05600000000001</v>
      </c>
      <c r="F96" s="42">
        <f t="shared" si="4"/>
        <v>119.80707326724203</v>
      </c>
      <c r="G96" s="41">
        <f t="shared" si="3"/>
        <v>37.042000000000002</v>
      </c>
      <c r="H96" s="63"/>
      <c r="I96" s="4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</row>
    <row r="97" spans="2:32" s="46" customFormat="1" ht="64.5" customHeight="1" x14ac:dyDescent="0.3">
      <c r="B97" s="51">
        <v>22080000</v>
      </c>
      <c r="C97" s="85" t="s">
        <v>145</v>
      </c>
      <c r="D97" s="59">
        <f>D98</f>
        <v>1883.22911</v>
      </c>
      <c r="E97" s="59">
        <f>E98</f>
        <v>430.0367</v>
      </c>
      <c r="F97" s="36">
        <f t="shared" si="4"/>
        <v>22.835070768420739</v>
      </c>
      <c r="G97" s="35">
        <f t="shared" si="3"/>
        <v>-1453.1924100000001</v>
      </c>
      <c r="H97" s="54"/>
      <c r="I97" s="45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</row>
    <row r="98" spans="2:32" s="21" customFormat="1" ht="63" x14ac:dyDescent="0.3">
      <c r="B98" s="39">
        <v>22080400</v>
      </c>
      <c r="C98" s="86" t="s">
        <v>146</v>
      </c>
      <c r="D98" s="48">
        <v>1883.22911</v>
      </c>
      <c r="E98" s="48">
        <v>430.0367</v>
      </c>
      <c r="F98" s="42">
        <f t="shared" si="4"/>
        <v>22.835070768420739</v>
      </c>
      <c r="G98" s="41">
        <f t="shared" si="3"/>
        <v>-1453.1924100000001</v>
      </c>
      <c r="H98" s="63"/>
      <c r="I98" s="4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</row>
    <row r="99" spans="2:32" s="75" customFormat="1" ht="20.25" x14ac:dyDescent="0.3">
      <c r="B99" s="51">
        <v>22090000</v>
      </c>
      <c r="C99" s="52" t="s">
        <v>147</v>
      </c>
      <c r="D99" s="59">
        <f>D100+D103+D101+D102</f>
        <v>4995.6763200000005</v>
      </c>
      <c r="E99" s="59">
        <f>E100+E103+E101+E102</f>
        <v>5090.7196200000008</v>
      </c>
      <c r="F99" s="36">
        <f t="shared" si="4"/>
        <v>101.90251116989901</v>
      </c>
      <c r="G99" s="35">
        <f t="shared" si="3"/>
        <v>95.043300000000272</v>
      </c>
      <c r="H99" s="54"/>
      <c r="I99" s="45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</row>
    <row r="100" spans="2:32" s="21" customFormat="1" ht="63" x14ac:dyDescent="0.3">
      <c r="B100" s="39">
        <v>22090100</v>
      </c>
      <c r="C100" s="40" t="s">
        <v>148</v>
      </c>
      <c r="D100" s="41">
        <v>4915.5688200000004</v>
      </c>
      <c r="E100" s="48">
        <v>5006.0323200000003</v>
      </c>
      <c r="F100" s="42">
        <f t="shared" si="4"/>
        <v>101.84034652575569</v>
      </c>
      <c r="G100" s="41">
        <f t="shared" si="3"/>
        <v>90.46349999999984</v>
      </c>
      <c r="H100" s="63"/>
      <c r="I100" s="4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</row>
    <row r="101" spans="2:32" s="21" customFormat="1" ht="31.5" x14ac:dyDescent="0.3">
      <c r="B101" s="39" t="s">
        <v>149</v>
      </c>
      <c r="C101" s="40" t="s">
        <v>150</v>
      </c>
      <c r="D101" s="41">
        <v>0.69699999999999995</v>
      </c>
      <c r="E101" s="48">
        <v>0.63280000000000003</v>
      </c>
      <c r="F101" s="42">
        <f t="shared" si="4"/>
        <v>90.789096126255387</v>
      </c>
      <c r="G101" s="41">
        <f t="shared" si="3"/>
        <v>-6.4199999999999924E-2</v>
      </c>
      <c r="H101" s="63"/>
      <c r="I101" s="4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</row>
    <row r="102" spans="2:32" s="21" customFormat="1" ht="31.5" x14ac:dyDescent="0.3">
      <c r="B102" s="39" t="s">
        <v>151</v>
      </c>
      <c r="C102" s="40" t="s">
        <v>152</v>
      </c>
      <c r="D102" s="41">
        <v>0</v>
      </c>
      <c r="E102" s="48">
        <v>0</v>
      </c>
      <c r="F102" s="42">
        <v>0</v>
      </c>
      <c r="G102" s="41">
        <f t="shared" si="3"/>
        <v>0</v>
      </c>
      <c r="H102" s="63"/>
      <c r="I102" s="4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</row>
    <row r="103" spans="2:32" s="21" customFormat="1" ht="47.25" x14ac:dyDescent="0.3">
      <c r="B103" s="87" t="s">
        <v>153</v>
      </c>
      <c r="C103" s="82" t="s">
        <v>154</v>
      </c>
      <c r="D103" s="41">
        <v>79.410499999999999</v>
      </c>
      <c r="E103" s="48">
        <v>84.054500000000004</v>
      </c>
      <c r="F103" s="42">
        <f t="shared" si="4"/>
        <v>105.8480931362981</v>
      </c>
      <c r="G103" s="41">
        <f t="shared" si="3"/>
        <v>4.6440000000000055</v>
      </c>
      <c r="H103" s="63"/>
      <c r="I103" s="4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</row>
    <row r="104" spans="2:32" s="15" customFormat="1" ht="30" customHeight="1" x14ac:dyDescent="0.3">
      <c r="B104" s="33">
        <v>24000000</v>
      </c>
      <c r="C104" s="34" t="s">
        <v>155</v>
      </c>
      <c r="D104" s="89">
        <f>D105+D106</f>
        <v>1171.7307900000001</v>
      </c>
      <c r="E104" s="49">
        <f>E105+E106</f>
        <v>1044.80763</v>
      </c>
      <c r="F104" s="36">
        <f t="shared" si="4"/>
        <v>89.167890689293898</v>
      </c>
      <c r="G104" s="35">
        <f t="shared" si="3"/>
        <v>-126.92316000000005</v>
      </c>
      <c r="H104" s="31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>
        <f>S105+S106</f>
        <v>0</v>
      </c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</row>
    <row r="105" spans="2:32" s="46" customFormat="1" ht="75.599999999999994" customHeight="1" x14ac:dyDescent="0.3">
      <c r="B105" s="90">
        <v>24030000</v>
      </c>
      <c r="C105" s="91" t="s">
        <v>156</v>
      </c>
      <c r="D105" s="41">
        <v>0</v>
      </c>
      <c r="E105" s="48">
        <v>0</v>
      </c>
      <c r="F105" s="42">
        <v>0</v>
      </c>
      <c r="G105" s="41">
        <f t="shared" si="3"/>
        <v>0</v>
      </c>
      <c r="H105" s="54"/>
      <c r="I105" s="45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</row>
    <row r="106" spans="2:32" s="46" customFormat="1" ht="20.25" x14ac:dyDescent="0.3">
      <c r="B106" s="51">
        <v>24060000</v>
      </c>
      <c r="C106" s="52" t="s">
        <v>111</v>
      </c>
      <c r="D106" s="59">
        <f>D107</f>
        <v>1171.7307900000001</v>
      </c>
      <c r="E106" s="59">
        <f>E107</f>
        <v>1044.80763</v>
      </c>
      <c r="F106" s="36">
        <f t="shared" si="4"/>
        <v>89.167890689293898</v>
      </c>
      <c r="G106" s="35">
        <f t="shared" si="3"/>
        <v>-126.92316000000005</v>
      </c>
      <c r="H106" s="54"/>
      <c r="I106" s="45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</row>
    <row r="107" spans="2:32" s="21" customFormat="1" ht="20.25" x14ac:dyDescent="0.3">
      <c r="B107" s="39" t="s">
        <v>157</v>
      </c>
      <c r="C107" s="40" t="s">
        <v>111</v>
      </c>
      <c r="D107" s="41">
        <f>1171.73079</f>
        <v>1171.7307900000001</v>
      </c>
      <c r="E107" s="48">
        <v>1044.80763</v>
      </c>
      <c r="F107" s="42">
        <f t="shared" si="4"/>
        <v>89.167890689293898</v>
      </c>
      <c r="G107" s="41">
        <f t="shared" si="3"/>
        <v>-126.92316000000005</v>
      </c>
      <c r="H107" s="63"/>
      <c r="I107" s="4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</row>
    <row r="108" spans="2:32" s="15" customFormat="1" ht="20.25" x14ac:dyDescent="0.3">
      <c r="B108" s="27" t="s">
        <v>158</v>
      </c>
      <c r="C108" s="28" t="s">
        <v>159</v>
      </c>
      <c r="D108" s="29">
        <f>D109+D111</f>
        <v>65.876279999999994</v>
      </c>
      <c r="E108" s="29">
        <f>E109+E111</f>
        <v>44.88552</v>
      </c>
      <c r="F108" s="29">
        <v>0</v>
      </c>
      <c r="G108" s="29">
        <f t="shared" si="3"/>
        <v>-20.990759999999995</v>
      </c>
      <c r="H108" s="69"/>
      <c r="I108" s="32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</row>
    <row r="109" spans="2:32" s="15" customFormat="1" ht="31.5" x14ac:dyDescent="0.3">
      <c r="B109" s="33" t="s">
        <v>160</v>
      </c>
      <c r="C109" s="34" t="s">
        <v>161</v>
      </c>
      <c r="D109" s="35">
        <f>D110</f>
        <v>63.294370000000001</v>
      </c>
      <c r="E109" s="49">
        <f>E110</f>
        <v>44.88552</v>
      </c>
      <c r="F109" s="36">
        <v>0</v>
      </c>
      <c r="G109" s="35">
        <f t="shared" si="3"/>
        <v>-18.408850000000001</v>
      </c>
      <c r="H109" s="69"/>
      <c r="I109" s="32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</row>
    <row r="110" spans="2:32" s="21" customFormat="1" ht="109.9" customHeight="1" x14ac:dyDescent="0.3">
      <c r="B110" s="39" t="s">
        <v>162</v>
      </c>
      <c r="C110" s="40" t="s">
        <v>163</v>
      </c>
      <c r="D110" s="48">
        <v>63.294370000000001</v>
      </c>
      <c r="E110" s="48">
        <v>44.88552</v>
      </c>
      <c r="F110" s="36">
        <v>0</v>
      </c>
      <c r="G110" s="35">
        <f t="shared" si="3"/>
        <v>-18.408850000000001</v>
      </c>
      <c r="H110" s="63"/>
      <c r="I110" s="4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</row>
    <row r="111" spans="2:32" s="21" customFormat="1" ht="51.6" customHeight="1" x14ac:dyDescent="0.3">
      <c r="B111" s="92" t="s">
        <v>164</v>
      </c>
      <c r="C111" s="72" t="s">
        <v>165</v>
      </c>
      <c r="D111" s="35">
        <v>2.5819100000000001</v>
      </c>
      <c r="E111" s="49">
        <v>0</v>
      </c>
      <c r="F111" s="36">
        <v>0</v>
      </c>
      <c r="G111" s="35">
        <f t="shared" si="3"/>
        <v>-2.5819100000000001</v>
      </c>
      <c r="H111" s="63"/>
      <c r="I111" s="4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</row>
    <row r="112" spans="2:32" s="15" customFormat="1" ht="31.5" customHeight="1" x14ac:dyDescent="0.3">
      <c r="B112" s="93"/>
      <c r="C112" s="94" t="s">
        <v>166</v>
      </c>
      <c r="D112" s="95">
        <f>D10+D73+D108</f>
        <v>5302538.3747300012</v>
      </c>
      <c r="E112" s="95">
        <f>E10+E73+E108</f>
        <v>6196396.5460900003</v>
      </c>
      <c r="F112" s="95">
        <f t="shared" si="4"/>
        <v>116.8571749639721</v>
      </c>
      <c r="G112" s="95">
        <f t="shared" si="3"/>
        <v>893858.17135999911</v>
      </c>
      <c r="H112" s="69"/>
      <c r="I112" s="32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  <c r="AF112" s="70"/>
    </row>
    <row r="113" spans="2:32" ht="20.25" x14ac:dyDescent="0.3">
      <c r="B113" s="96"/>
      <c r="C113" s="97"/>
      <c r="D113" s="98"/>
      <c r="E113" s="99"/>
      <c r="F113" s="99"/>
      <c r="G113" s="99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</row>
    <row r="114" spans="2:32" ht="15.75" x14ac:dyDescent="0.25">
      <c r="B114" s="96"/>
      <c r="C114" s="97"/>
      <c r="D114" s="97"/>
      <c r="E114" s="100"/>
      <c r="F114" s="100"/>
      <c r="G114" s="100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</row>
    <row r="115" spans="2:32" ht="15.75" x14ac:dyDescent="0.25">
      <c r="B115" s="96"/>
      <c r="C115" s="97"/>
      <c r="D115" s="97"/>
      <c r="E115" s="100"/>
      <c r="F115" s="100"/>
      <c r="G115" s="100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</row>
    <row r="116" spans="2:32" ht="15.75" x14ac:dyDescent="0.25">
      <c r="C116" s="6"/>
      <c r="D116" s="6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</row>
    <row r="117" spans="2:32" ht="15.75" x14ac:dyDescent="0.25">
      <c r="B117" s="96"/>
      <c r="C117" s="97"/>
      <c r="D117" s="97"/>
      <c r="E117" s="99"/>
      <c r="F117" s="99"/>
      <c r="G117" s="99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</row>
    <row r="118" spans="2:32" ht="15.75" x14ac:dyDescent="0.25">
      <c r="B118" s="96"/>
      <c r="C118" s="97"/>
      <c r="D118" s="97"/>
      <c r="E118" s="100"/>
      <c r="F118" s="100"/>
      <c r="G118" s="100"/>
      <c r="H118" s="100"/>
      <c r="I118" s="100"/>
      <c r="J118" s="100"/>
      <c r="K118" s="100"/>
      <c r="L118" s="100"/>
      <c r="M118" s="100"/>
      <c r="N118" s="100"/>
      <c r="O118" s="100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</row>
    <row r="119" spans="2:32" ht="15.75" x14ac:dyDescent="0.25">
      <c r="B119" s="96"/>
      <c r="C119" s="97"/>
      <c r="D119" s="97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64"/>
      <c r="AA119" s="64"/>
      <c r="AB119" s="64"/>
      <c r="AC119" s="64"/>
      <c r="AD119" s="64"/>
      <c r="AE119" s="64"/>
      <c r="AF119" s="64"/>
    </row>
    <row r="120" spans="2:32" ht="15.75" x14ac:dyDescent="0.25">
      <c r="B120" s="96"/>
      <c r="C120" s="97"/>
      <c r="D120" s="97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</row>
    <row r="121" spans="2:32" ht="15.75" x14ac:dyDescent="0.25">
      <c r="B121" s="96"/>
      <c r="C121" s="97"/>
      <c r="D121" s="97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</row>
    <row r="122" spans="2:32" ht="15.75" x14ac:dyDescent="0.25">
      <c r="B122" s="96"/>
      <c r="C122" s="97"/>
      <c r="D122" s="97"/>
      <c r="E122" s="100"/>
      <c r="F122" s="100"/>
      <c r="G122" s="100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</row>
    <row r="123" spans="2:32" ht="15.75" x14ac:dyDescent="0.25">
      <c r="B123" s="96"/>
      <c r="C123" s="97"/>
      <c r="D123" s="97"/>
      <c r="E123" s="100"/>
      <c r="F123" s="100"/>
      <c r="G123" s="100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</row>
    <row r="124" spans="2:32" ht="15.75" x14ac:dyDescent="0.25">
      <c r="B124" s="96"/>
      <c r="C124" s="97"/>
      <c r="D124" s="97"/>
      <c r="E124" s="100"/>
      <c r="F124" s="100"/>
      <c r="G124" s="100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</row>
    <row r="125" spans="2:32" ht="15.75" x14ac:dyDescent="0.25">
      <c r="B125" s="96"/>
      <c r="C125" s="97"/>
      <c r="D125" s="97"/>
      <c r="E125" s="100"/>
      <c r="F125" s="100"/>
      <c r="G125" s="100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</row>
    <row r="126" spans="2:32" ht="15.75" x14ac:dyDescent="0.25">
      <c r="B126" s="96"/>
      <c r="C126" s="97"/>
      <c r="D126" s="97"/>
      <c r="E126" s="100"/>
      <c r="F126" s="100"/>
      <c r="G126" s="100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</row>
    <row r="127" spans="2:32" ht="15.75" x14ac:dyDescent="0.25">
      <c r="B127" s="96"/>
      <c r="C127" s="97"/>
      <c r="D127" s="97"/>
      <c r="E127" s="100"/>
      <c r="F127" s="100"/>
      <c r="G127" s="100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</row>
    <row r="128" spans="2:32" ht="15.75" x14ac:dyDescent="0.25">
      <c r="B128" s="96"/>
      <c r="C128" s="97"/>
      <c r="D128" s="97"/>
      <c r="E128" s="100"/>
      <c r="F128" s="100"/>
      <c r="G128" s="100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</row>
    <row r="129" spans="2:32" ht="15.75" x14ac:dyDescent="0.25">
      <c r="B129" s="96"/>
      <c r="C129" s="97"/>
      <c r="D129" s="97"/>
      <c r="E129" s="100"/>
      <c r="F129" s="100"/>
      <c r="G129" s="100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</row>
    <row r="130" spans="2:32" ht="15.75" x14ac:dyDescent="0.25">
      <c r="B130" s="96"/>
      <c r="C130" s="97"/>
      <c r="D130" s="97"/>
      <c r="E130" s="100"/>
      <c r="F130" s="100"/>
      <c r="G130" s="100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</row>
    <row r="131" spans="2:32" ht="15.75" x14ac:dyDescent="0.25">
      <c r="B131" s="96"/>
      <c r="C131" s="97"/>
      <c r="D131" s="97"/>
      <c r="E131" s="100"/>
      <c r="F131" s="100"/>
      <c r="G131" s="100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</row>
    <row r="132" spans="2:32" ht="15.75" x14ac:dyDescent="0.25">
      <c r="B132" s="96"/>
      <c r="C132" s="97"/>
      <c r="D132" s="97"/>
      <c r="E132" s="100"/>
      <c r="F132" s="100"/>
      <c r="G132" s="100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</row>
    <row r="133" spans="2:32" ht="15.75" x14ac:dyDescent="0.25">
      <c r="B133" s="96"/>
      <c r="C133" s="97"/>
      <c r="D133" s="97"/>
      <c r="E133" s="100"/>
      <c r="F133" s="100"/>
      <c r="G133" s="100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</row>
    <row r="134" spans="2:32" ht="15.75" x14ac:dyDescent="0.25">
      <c r="B134" s="96"/>
      <c r="C134" s="97"/>
      <c r="D134" s="97"/>
      <c r="E134" s="100"/>
      <c r="F134" s="100"/>
      <c r="G134" s="100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</row>
    <row r="135" spans="2:32" ht="15.75" x14ac:dyDescent="0.25">
      <c r="B135" s="96"/>
      <c r="C135" s="97"/>
      <c r="D135" s="97"/>
      <c r="E135" s="100"/>
      <c r="F135" s="100"/>
      <c r="G135" s="100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</row>
    <row r="136" spans="2:32" ht="15.75" x14ac:dyDescent="0.25">
      <c r="B136" s="96"/>
      <c r="C136" s="97"/>
      <c r="D136" s="97"/>
      <c r="E136" s="100"/>
      <c r="F136" s="100"/>
      <c r="G136" s="100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</row>
    <row r="137" spans="2:32" ht="15.75" x14ac:dyDescent="0.25">
      <c r="B137" s="96"/>
      <c r="C137" s="97"/>
      <c r="D137" s="97"/>
      <c r="E137" s="100"/>
      <c r="F137" s="100"/>
      <c r="G137" s="100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</row>
    <row r="138" spans="2:32" ht="15.75" x14ac:dyDescent="0.25">
      <c r="B138" s="96"/>
      <c r="C138" s="97"/>
      <c r="D138" s="97"/>
      <c r="E138" s="100"/>
      <c r="F138" s="100"/>
      <c r="G138" s="100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</row>
    <row r="139" spans="2:32" ht="15.75" x14ac:dyDescent="0.25">
      <c r="B139" s="96"/>
      <c r="C139" s="97"/>
      <c r="D139" s="97"/>
      <c r="E139" s="100"/>
      <c r="F139" s="100"/>
      <c r="G139" s="100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</row>
    <row r="140" spans="2:32" ht="15.75" x14ac:dyDescent="0.25">
      <c r="B140" s="96"/>
      <c r="C140" s="97"/>
      <c r="D140" s="97"/>
      <c r="E140" s="100"/>
      <c r="F140" s="100"/>
      <c r="G140" s="100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</row>
    <row r="141" spans="2:32" ht="15.75" x14ac:dyDescent="0.25">
      <c r="B141" s="96"/>
      <c r="C141" s="97"/>
      <c r="D141" s="97"/>
      <c r="E141" s="100"/>
      <c r="F141" s="100"/>
      <c r="G141" s="100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</row>
    <row r="142" spans="2:32" ht="15.75" x14ac:dyDescent="0.25">
      <c r="B142" s="96"/>
      <c r="C142" s="97"/>
      <c r="D142" s="97"/>
      <c r="E142" s="100"/>
      <c r="F142" s="100"/>
      <c r="G142" s="100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</row>
    <row r="143" spans="2:32" ht="15.75" x14ac:dyDescent="0.25">
      <c r="B143" s="96"/>
      <c r="C143" s="97"/>
      <c r="D143" s="97"/>
      <c r="E143" s="100"/>
      <c r="F143" s="100"/>
      <c r="G143" s="100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</row>
    <row r="144" spans="2:32" ht="15.75" x14ac:dyDescent="0.25">
      <c r="B144" s="96"/>
      <c r="C144" s="97"/>
      <c r="D144" s="97"/>
      <c r="E144" s="100"/>
      <c r="F144" s="100"/>
      <c r="G144" s="100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</row>
    <row r="145" spans="2:32" ht="15.75" x14ac:dyDescent="0.25">
      <c r="B145" s="96"/>
      <c r="C145" s="97"/>
      <c r="D145" s="97"/>
      <c r="E145" s="100"/>
      <c r="F145" s="100"/>
      <c r="G145" s="100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</row>
    <row r="146" spans="2:32" ht="15.75" x14ac:dyDescent="0.25">
      <c r="B146" s="96"/>
      <c r="C146" s="97"/>
      <c r="D146" s="97"/>
      <c r="E146" s="100"/>
      <c r="F146" s="100"/>
      <c r="G146" s="100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</row>
    <row r="147" spans="2:32" ht="15.75" x14ac:dyDescent="0.25">
      <c r="B147" s="96"/>
      <c r="C147" s="97"/>
      <c r="D147" s="97"/>
      <c r="E147" s="100"/>
      <c r="F147" s="100"/>
      <c r="G147" s="100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</row>
    <row r="148" spans="2:32" ht="15.75" x14ac:dyDescent="0.25">
      <c r="B148" s="96"/>
      <c r="C148" s="97"/>
      <c r="D148" s="97"/>
      <c r="E148" s="100"/>
      <c r="F148" s="100"/>
      <c r="G148" s="100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</row>
    <row r="149" spans="2:32" ht="15.75" x14ac:dyDescent="0.25">
      <c r="B149" s="96"/>
      <c r="C149" s="97"/>
      <c r="D149" s="97"/>
      <c r="E149" s="100"/>
      <c r="F149" s="100"/>
      <c r="G149" s="100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</row>
    <row r="150" spans="2:32" ht="15.75" x14ac:dyDescent="0.25">
      <c r="B150" s="96"/>
      <c r="C150" s="97"/>
      <c r="D150" s="97"/>
      <c r="E150" s="100"/>
      <c r="F150" s="100"/>
      <c r="G150" s="100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</row>
    <row r="151" spans="2:32" ht="15.75" x14ac:dyDescent="0.25">
      <c r="B151" s="96"/>
      <c r="C151" s="97"/>
      <c r="D151" s="97"/>
      <c r="E151" s="100"/>
      <c r="F151" s="100"/>
      <c r="G151" s="100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</row>
    <row r="152" spans="2:32" ht="15.75" x14ac:dyDescent="0.25">
      <c r="B152" s="96"/>
      <c r="C152" s="97"/>
      <c r="D152" s="97"/>
      <c r="E152" s="100"/>
      <c r="F152" s="100"/>
      <c r="G152" s="100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</row>
    <row r="153" spans="2:32" ht="15.75" x14ac:dyDescent="0.25">
      <c r="B153" s="96"/>
      <c r="C153" s="97"/>
      <c r="D153" s="97"/>
      <c r="E153" s="100"/>
      <c r="F153" s="100"/>
      <c r="G153" s="100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</row>
    <row r="154" spans="2:32" ht="15.75" x14ac:dyDescent="0.25">
      <c r="B154" s="96"/>
      <c r="C154" s="97"/>
      <c r="D154" s="97"/>
      <c r="E154" s="100"/>
      <c r="F154" s="100"/>
      <c r="G154" s="100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</row>
    <row r="155" spans="2:32" ht="15.75" x14ac:dyDescent="0.25">
      <c r="B155" s="96"/>
      <c r="C155" s="97"/>
      <c r="D155" s="97"/>
      <c r="E155" s="100"/>
      <c r="F155" s="100"/>
      <c r="G155" s="100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</row>
    <row r="156" spans="2:32" ht="15.75" x14ac:dyDescent="0.25">
      <c r="B156" s="96"/>
      <c r="C156" s="97"/>
      <c r="D156" s="97"/>
      <c r="E156" s="100"/>
      <c r="F156" s="100"/>
      <c r="G156" s="100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</row>
    <row r="157" spans="2:32" ht="15.75" x14ac:dyDescent="0.25">
      <c r="B157" s="96"/>
      <c r="C157" s="97"/>
      <c r="D157" s="97"/>
      <c r="E157" s="100"/>
      <c r="F157" s="100"/>
      <c r="G157" s="100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</row>
    <row r="158" spans="2:32" ht="15.75" x14ac:dyDescent="0.25">
      <c r="B158" s="96"/>
      <c r="C158" s="97"/>
      <c r="D158" s="97"/>
      <c r="E158" s="100"/>
      <c r="F158" s="100"/>
      <c r="G158" s="100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</row>
    <row r="159" spans="2:32" ht="15.75" x14ac:dyDescent="0.25">
      <c r="B159" s="96"/>
      <c r="C159" s="97"/>
      <c r="D159" s="97"/>
      <c r="E159" s="100"/>
      <c r="F159" s="100"/>
      <c r="G159" s="100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</row>
    <row r="160" spans="2:32" ht="15.75" x14ac:dyDescent="0.25">
      <c r="B160" s="96"/>
      <c r="C160" s="97"/>
      <c r="D160" s="97"/>
      <c r="E160" s="100"/>
      <c r="F160" s="100"/>
      <c r="G160" s="100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</row>
    <row r="161" spans="2:32" ht="15.75" x14ac:dyDescent="0.25">
      <c r="B161" s="96"/>
      <c r="C161" s="97"/>
      <c r="D161" s="97"/>
      <c r="E161" s="100"/>
      <c r="F161" s="100"/>
      <c r="G161" s="100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</row>
    <row r="162" spans="2:32" ht="15.75" x14ac:dyDescent="0.25">
      <c r="B162" s="96"/>
      <c r="C162" s="97"/>
      <c r="D162" s="97"/>
      <c r="E162" s="100"/>
      <c r="F162" s="100"/>
      <c r="G162" s="100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</row>
    <row r="163" spans="2:32" ht="15.75" x14ac:dyDescent="0.25">
      <c r="B163" s="96"/>
      <c r="C163" s="97"/>
      <c r="D163" s="97"/>
      <c r="E163" s="100"/>
      <c r="F163" s="100"/>
      <c r="G163" s="100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</row>
    <row r="164" spans="2:32" ht="15.75" x14ac:dyDescent="0.25">
      <c r="B164" s="96"/>
      <c r="C164" s="97"/>
      <c r="D164" s="97"/>
      <c r="E164" s="100"/>
      <c r="F164" s="100"/>
      <c r="G164" s="100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</row>
    <row r="165" spans="2:32" ht="15.75" x14ac:dyDescent="0.25">
      <c r="B165" s="96"/>
      <c r="C165" s="97"/>
      <c r="D165" s="97"/>
      <c r="E165" s="100"/>
      <c r="F165" s="100"/>
      <c r="G165" s="100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</row>
    <row r="166" spans="2:32" ht="15.75" x14ac:dyDescent="0.25">
      <c r="B166" s="96"/>
      <c r="C166" s="97"/>
      <c r="D166" s="97"/>
      <c r="E166" s="100"/>
      <c r="F166" s="100"/>
      <c r="G166" s="100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</row>
    <row r="167" spans="2:32" ht="15.75" x14ac:dyDescent="0.25">
      <c r="B167" s="96"/>
      <c r="C167" s="97"/>
      <c r="D167" s="97"/>
      <c r="E167" s="100"/>
      <c r="F167" s="100"/>
      <c r="G167" s="100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</row>
    <row r="168" spans="2:32" ht="15.75" x14ac:dyDescent="0.25">
      <c r="B168" s="96"/>
      <c r="C168" s="97"/>
      <c r="D168" s="97"/>
      <c r="E168" s="100"/>
      <c r="F168" s="100"/>
      <c r="G168" s="100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</row>
    <row r="169" spans="2:32" ht="15.75" x14ac:dyDescent="0.25">
      <c r="B169" s="96"/>
      <c r="C169" s="97"/>
      <c r="D169" s="97"/>
      <c r="E169" s="100"/>
      <c r="F169" s="100"/>
      <c r="G169" s="100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</row>
    <row r="170" spans="2:32" ht="15.75" x14ac:dyDescent="0.25">
      <c r="B170" s="96"/>
      <c r="C170" s="97"/>
      <c r="D170" s="97"/>
      <c r="E170" s="100"/>
      <c r="F170" s="100"/>
      <c r="G170" s="100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</row>
    <row r="171" spans="2:32" ht="15.75" x14ac:dyDescent="0.25">
      <c r="B171" s="96"/>
      <c r="C171" s="97"/>
      <c r="D171" s="97"/>
      <c r="E171" s="100"/>
      <c r="F171" s="100"/>
      <c r="G171" s="100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</row>
    <row r="172" spans="2:32" ht="15.75" x14ac:dyDescent="0.25">
      <c r="B172" s="96"/>
      <c r="C172" s="97"/>
      <c r="D172" s="97"/>
      <c r="E172" s="100"/>
      <c r="F172" s="100"/>
      <c r="G172" s="100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</row>
    <row r="173" spans="2:32" ht="15.75" x14ac:dyDescent="0.25">
      <c r="B173" s="96"/>
      <c r="C173" s="97"/>
      <c r="D173" s="97"/>
      <c r="E173" s="100"/>
      <c r="F173" s="100"/>
      <c r="G173" s="100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</row>
    <row r="174" spans="2:32" ht="15.75" x14ac:dyDescent="0.25">
      <c r="B174" s="96"/>
      <c r="C174" s="97"/>
      <c r="D174" s="97"/>
      <c r="E174" s="100"/>
      <c r="F174" s="100"/>
      <c r="G174" s="100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</row>
    <row r="175" spans="2:32" ht="15.75" x14ac:dyDescent="0.25">
      <c r="B175" s="96"/>
      <c r="C175" s="97"/>
      <c r="D175" s="97"/>
      <c r="E175" s="100"/>
      <c r="F175" s="100"/>
      <c r="G175" s="100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</row>
    <row r="176" spans="2:32" ht="15.75" x14ac:dyDescent="0.25">
      <c r="B176" s="96"/>
      <c r="C176" s="97"/>
      <c r="D176" s="97"/>
      <c r="E176" s="100"/>
      <c r="F176" s="100"/>
      <c r="G176" s="100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</row>
    <row r="177" spans="2:32" ht="15.75" x14ac:dyDescent="0.25">
      <c r="B177" s="96"/>
      <c r="C177" s="97"/>
      <c r="D177" s="97"/>
      <c r="E177" s="100"/>
      <c r="F177" s="100"/>
      <c r="G177" s="100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</row>
    <row r="178" spans="2:32" ht="15.75" x14ac:dyDescent="0.25">
      <c r="B178" s="96"/>
      <c r="C178" s="97"/>
      <c r="D178" s="97"/>
      <c r="E178" s="100"/>
      <c r="F178" s="100"/>
      <c r="G178" s="100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</row>
    <row r="179" spans="2:32" ht="15.75" x14ac:dyDescent="0.25">
      <c r="B179" s="96"/>
      <c r="C179" s="97"/>
      <c r="D179" s="97"/>
      <c r="E179" s="100"/>
      <c r="F179" s="100"/>
      <c r="G179" s="100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</row>
    <row r="180" spans="2:32" ht="15.75" x14ac:dyDescent="0.25">
      <c r="B180" s="96"/>
      <c r="C180" s="97"/>
      <c r="D180" s="97"/>
      <c r="E180" s="100"/>
      <c r="F180" s="100"/>
      <c r="G180" s="100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</row>
    <row r="181" spans="2:32" ht="15.75" x14ac:dyDescent="0.25">
      <c r="B181" s="96"/>
      <c r="C181" s="97"/>
      <c r="D181" s="97"/>
      <c r="E181" s="100"/>
      <c r="F181" s="100"/>
      <c r="G181" s="100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</row>
    <row r="182" spans="2:32" ht="15.75" x14ac:dyDescent="0.25">
      <c r="B182" s="96"/>
      <c r="C182" s="97"/>
      <c r="D182" s="97"/>
      <c r="E182" s="100"/>
      <c r="F182" s="100"/>
      <c r="G182" s="100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</row>
    <row r="183" spans="2:32" ht="15.75" x14ac:dyDescent="0.25">
      <c r="B183" s="96"/>
      <c r="C183" s="97"/>
      <c r="D183" s="97"/>
      <c r="E183" s="100"/>
      <c r="F183" s="100"/>
      <c r="G183" s="100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</row>
    <row r="184" spans="2:32" ht="15.75" x14ac:dyDescent="0.25">
      <c r="B184" s="96"/>
      <c r="C184" s="97"/>
      <c r="D184" s="97"/>
      <c r="E184" s="100"/>
      <c r="F184" s="100"/>
      <c r="G184" s="100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</row>
    <row r="185" spans="2:32" ht="15.75" x14ac:dyDescent="0.25">
      <c r="B185" s="96"/>
      <c r="C185" s="97"/>
      <c r="D185" s="97"/>
      <c r="E185" s="100"/>
      <c r="F185" s="100"/>
      <c r="G185" s="100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</row>
    <row r="186" spans="2:32" ht="15.75" x14ac:dyDescent="0.25">
      <c r="B186" s="96"/>
      <c r="C186" s="97"/>
      <c r="D186" s="97"/>
      <c r="E186" s="100"/>
      <c r="F186" s="100"/>
      <c r="G186" s="100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</row>
    <row r="187" spans="2:32" ht="15.75" x14ac:dyDescent="0.25">
      <c r="B187" s="96"/>
      <c r="C187" s="97"/>
      <c r="D187" s="97"/>
      <c r="E187" s="100"/>
      <c r="F187" s="100"/>
      <c r="G187" s="100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</row>
    <row r="188" spans="2:32" ht="15.75" x14ac:dyDescent="0.25">
      <c r="B188" s="96"/>
      <c r="C188" s="97"/>
      <c r="D188" s="97"/>
      <c r="E188" s="100"/>
      <c r="F188" s="100"/>
      <c r="G188" s="100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</row>
    <row r="189" spans="2:32" ht="15.75" x14ac:dyDescent="0.25">
      <c r="B189" s="96"/>
      <c r="C189" s="97"/>
      <c r="D189" s="97"/>
      <c r="E189" s="100"/>
      <c r="F189" s="100"/>
      <c r="G189" s="100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</row>
    <row r="190" spans="2:32" ht="15.75" x14ac:dyDescent="0.25">
      <c r="B190" s="96"/>
      <c r="C190" s="97"/>
      <c r="D190" s="97"/>
      <c r="E190" s="100"/>
      <c r="F190" s="100"/>
      <c r="G190" s="100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</row>
    <row r="191" spans="2:32" ht="15.75" x14ac:dyDescent="0.25">
      <c r="B191" s="96"/>
      <c r="C191" s="97"/>
      <c r="D191" s="97"/>
      <c r="E191" s="100"/>
      <c r="F191" s="100"/>
      <c r="G191" s="100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</row>
    <row r="192" spans="2:32" ht="15.75" x14ac:dyDescent="0.25">
      <c r="B192" s="96"/>
      <c r="C192" s="97"/>
      <c r="D192" s="97"/>
      <c r="E192" s="100"/>
      <c r="F192" s="100"/>
      <c r="G192" s="100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</row>
    <row r="193" spans="2:32" ht="15.75" x14ac:dyDescent="0.25">
      <c r="B193" s="96"/>
      <c r="C193" s="97"/>
      <c r="D193" s="97"/>
      <c r="E193" s="100"/>
      <c r="F193" s="100"/>
      <c r="G193" s="100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</row>
    <row r="194" spans="2:32" ht="15.75" x14ac:dyDescent="0.25">
      <c r="B194" s="96"/>
      <c r="C194" s="97"/>
      <c r="D194" s="97"/>
      <c r="E194" s="100"/>
      <c r="F194" s="100"/>
      <c r="G194" s="100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</row>
    <row r="195" spans="2:32" ht="15.75" x14ac:dyDescent="0.25">
      <c r="B195" s="96"/>
      <c r="C195" s="97"/>
      <c r="D195" s="97"/>
      <c r="E195" s="100"/>
      <c r="F195" s="100"/>
      <c r="G195" s="100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</row>
    <row r="196" spans="2:32" ht="15.75" x14ac:dyDescent="0.25">
      <c r="B196" s="96"/>
      <c r="C196" s="97"/>
      <c r="D196" s="97"/>
      <c r="E196" s="100"/>
      <c r="F196" s="100"/>
      <c r="G196" s="100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</row>
    <row r="197" spans="2:32" ht="15.75" x14ac:dyDescent="0.25">
      <c r="B197" s="96"/>
      <c r="C197" s="97"/>
      <c r="D197" s="97"/>
      <c r="E197" s="100"/>
      <c r="F197" s="100"/>
      <c r="G197" s="100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</row>
    <row r="198" spans="2:32" ht="15.75" x14ac:dyDescent="0.25">
      <c r="B198" s="96"/>
      <c r="C198" s="97"/>
      <c r="D198" s="97"/>
      <c r="E198" s="100"/>
      <c r="F198" s="100"/>
      <c r="G198" s="100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</row>
    <row r="199" spans="2:32" ht="15.75" x14ac:dyDescent="0.25">
      <c r="B199" s="96"/>
      <c r="C199" s="97"/>
      <c r="D199" s="97"/>
      <c r="E199" s="100"/>
      <c r="F199" s="100"/>
      <c r="G199" s="100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</row>
    <row r="200" spans="2:32" ht="15.75" x14ac:dyDescent="0.25">
      <c r="B200" s="96"/>
      <c r="C200" s="97"/>
      <c r="D200" s="97"/>
      <c r="E200" s="100"/>
      <c r="F200" s="100"/>
      <c r="G200" s="100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</row>
    <row r="201" spans="2:32" ht="15.75" x14ac:dyDescent="0.25">
      <c r="B201" s="96"/>
      <c r="C201" s="97"/>
      <c r="D201" s="97"/>
      <c r="E201" s="100"/>
      <c r="F201" s="100"/>
      <c r="G201" s="100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</row>
    <row r="202" spans="2:32" ht="15.75" x14ac:dyDescent="0.25">
      <c r="B202" s="96"/>
      <c r="C202" s="97"/>
      <c r="D202" s="97"/>
      <c r="E202" s="100"/>
      <c r="F202" s="100"/>
      <c r="G202" s="100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</row>
    <row r="203" spans="2:32" ht="15.75" x14ac:dyDescent="0.25">
      <c r="B203" s="96"/>
      <c r="C203" s="97"/>
      <c r="D203" s="97"/>
      <c r="E203" s="100"/>
      <c r="F203" s="100"/>
      <c r="G203" s="100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</row>
    <row r="204" spans="2:32" ht="15.75" x14ac:dyDescent="0.25">
      <c r="B204" s="96"/>
      <c r="C204" s="97"/>
      <c r="D204" s="97"/>
      <c r="E204" s="100"/>
      <c r="F204" s="100"/>
      <c r="G204" s="100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</row>
    <row r="205" spans="2:32" ht="15.75" x14ac:dyDescent="0.25">
      <c r="B205" s="96"/>
      <c r="C205" s="97"/>
      <c r="D205" s="97"/>
      <c r="E205" s="100"/>
      <c r="F205" s="100"/>
      <c r="G205" s="100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</row>
    <row r="206" spans="2:32" ht="15.75" x14ac:dyDescent="0.25">
      <c r="B206" s="96"/>
      <c r="C206" s="97"/>
      <c r="D206" s="97"/>
      <c r="E206" s="100"/>
      <c r="F206" s="100"/>
      <c r="G206" s="100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</row>
    <row r="207" spans="2:32" ht="15.75" x14ac:dyDescent="0.25">
      <c r="B207" s="96"/>
      <c r="C207" s="97"/>
      <c r="D207" s="97"/>
      <c r="E207" s="100"/>
      <c r="F207" s="100"/>
      <c r="G207" s="100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</row>
    <row r="208" spans="2:32" ht="15.75" x14ac:dyDescent="0.25">
      <c r="B208" s="96"/>
      <c r="C208" s="97"/>
      <c r="D208" s="97"/>
      <c r="E208" s="100"/>
      <c r="F208" s="100"/>
      <c r="G208" s="100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</row>
    <row r="209" spans="2:32" ht="15.75" x14ac:dyDescent="0.25">
      <c r="B209" s="96"/>
      <c r="C209" s="97"/>
      <c r="D209" s="97"/>
      <c r="E209" s="100"/>
      <c r="F209" s="100"/>
      <c r="G209" s="100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</row>
    <row r="210" spans="2:32" ht="15.75" x14ac:dyDescent="0.25">
      <c r="B210" s="96"/>
      <c r="C210" s="97"/>
      <c r="D210" s="97"/>
      <c r="E210" s="100"/>
      <c r="F210" s="100"/>
      <c r="G210" s="100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</row>
    <row r="211" spans="2:32" ht="15.75" x14ac:dyDescent="0.25">
      <c r="B211" s="96"/>
      <c r="C211" s="97"/>
      <c r="D211" s="97"/>
      <c r="E211" s="100"/>
      <c r="F211" s="100"/>
      <c r="G211" s="100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</row>
    <row r="212" spans="2:32" ht="15.75" x14ac:dyDescent="0.25">
      <c r="B212" s="96"/>
      <c r="C212" s="97"/>
      <c r="D212" s="97"/>
      <c r="E212" s="100"/>
      <c r="F212" s="100"/>
      <c r="G212" s="100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</row>
    <row r="213" spans="2:32" ht="15.75" x14ac:dyDescent="0.25">
      <c r="B213" s="96"/>
      <c r="C213" s="97"/>
      <c r="D213" s="97"/>
      <c r="E213" s="100"/>
      <c r="F213" s="100"/>
      <c r="G213" s="100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</row>
    <row r="214" spans="2:32" ht="15.75" x14ac:dyDescent="0.25">
      <c r="B214" s="96"/>
      <c r="C214" s="97"/>
      <c r="D214" s="97"/>
      <c r="E214" s="100"/>
      <c r="F214" s="100"/>
      <c r="G214" s="100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</row>
    <row r="215" spans="2:32" ht="15.75" x14ac:dyDescent="0.25">
      <c r="B215" s="96"/>
      <c r="C215" s="97"/>
      <c r="D215" s="97"/>
      <c r="E215" s="100"/>
      <c r="F215" s="100"/>
      <c r="G215" s="100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</row>
    <row r="216" spans="2:32" ht="15.75" x14ac:dyDescent="0.25">
      <c r="B216" s="96"/>
      <c r="C216" s="97"/>
      <c r="D216" s="97"/>
      <c r="E216" s="100"/>
      <c r="F216" s="100"/>
      <c r="G216" s="100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</row>
    <row r="217" spans="2:32" ht="15.75" x14ac:dyDescent="0.25">
      <c r="B217" s="96"/>
      <c r="C217" s="97"/>
      <c r="D217" s="97"/>
      <c r="E217" s="100"/>
      <c r="F217" s="100"/>
      <c r="G217" s="100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</row>
    <row r="218" spans="2:32" ht="15.75" x14ac:dyDescent="0.25">
      <c r="B218" s="96"/>
      <c r="C218" s="97"/>
      <c r="D218" s="97"/>
      <c r="E218" s="100"/>
      <c r="F218" s="100"/>
      <c r="G218" s="100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</row>
    <row r="219" spans="2:32" ht="15.75" x14ac:dyDescent="0.25">
      <c r="B219" s="96"/>
      <c r="C219" s="97"/>
      <c r="D219" s="97"/>
      <c r="E219" s="100"/>
      <c r="F219" s="100"/>
      <c r="G219" s="100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</row>
    <row r="220" spans="2:32" ht="15.75" x14ac:dyDescent="0.25">
      <c r="B220" s="96"/>
      <c r="C220" s="97"/>
      <c r="D220" s="97"/>
      <c r="E220" s="100"/>
      <c r="F220" s="100"/>
      <c r="G220" s="100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</row>
    <row r="221" spans="2:32" ht="15.75" x14ac:dyDescent="0.25">
      <c r="B221" s="96"/>
      <c r="C221" s="97"/>
      <c r="D221" s="97"/>
      <c r="E221" s="100"/>
      <c r="F221" s="100"/>
      <c r="G221" s="100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</row>
    <row r="222" spans="2:32" ht="15.75" x14ac:dyDescent="0.25">
      <c r="B222" s="96"/>
      <c r="C222" s="97"/>
      <c r="D222" s="97"/>
      <c r="E222" s="100"/>
      <c r="F222" s="100"/>
      <c r="G222" s="100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</row>
    <row r="223" spans="2:32" ht="15.75" x14ac:dyDescent="0.25">
      <c r="B223" s="96"/>
      <c r="C223" s="97"/>
      <c r="D223" s="97"/>
      <c r="E223" s="100"/>
      <c r="F223" s="100"/>
      <c r="G223" s="100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</row>
    <row r="224" spans="2:32" ht="15.75" x14ac:dyDescent="0.25">
      <c r="B224" s="96"/>
      <c r="C224" s="97"/>
      <c r="D224" s="97"/>
      <c r="E224" s="100"/>
      <c r="F224" s="100"/>
      <c r="G224" s="100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</row>
    <row r="225" spans="2:32" ht="15.75" x14ac:dyDescent="0.25">
      <c r="B225" s="96"/>
      <c r="C225" s="97"/>
      <c r="D225" s="97"/>
      <c r="E225" s="100"/>
      <c r="F225" s="100"/>
      <c r="G225" s="100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</row>
    <row r="226" spans="2:32" ht="15.75" x14ac:dyDescent="0.25">
      <c r="B226" s="96"/>
      <c r="C226" s="97"/>
      <c r="D226" s="97"/>
      <c r="E226" s="100"/>
      <c r="F226" s="100"/>
      <c r="G226" s="100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</row>
    <row r="227" spans="2:32" ht="15.75" x14ac:dyDescent="0.25">
      <c r="B227" s="96"/>
      <c r="C227" s="97"/>
      <c r="D227" s="97"/>
      <c r="E227" s="100"/>
      <c r="F227" s="100"/>
      <c r="G227" s="100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</row>
    <row r="228" spans="2:32" ht="15.75" x14ac:dyDescent="0.25">
      <c r="B228" s="96"/>
      <c r="C228" s="97"/>
      <c r="D228" s="97"/>
      <c r="E228" s="100"/>
      <c r="F228" s="100"/>
      <c r="G228" s="100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</row>
    <row r="229" spans="2:32" ht="15.75" x14ac:dyDescent="0.25">
      <c r="B229" s="96"/>
      <c r="C229" s="97"/>
      <c r="D229" s="97"/>
      <c r="E229" s="100"/>
      <c r="F229" s="100"/>
      <c r="G229" s="100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</row>
    <row r="230" spans="2:32" ht="15.75" x14ac:dyDescent="0.25">
      <c r="B230" s="96"/>
      <c r="C230" s="97"/>
      <c r="D230" s="97"/>
      <c r="E230" s="100"/>
      <c r="F230" s="100"/>
      <c r="G230" s="100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</row>
    <row r="231" spans="2:32" ht="15.75" x14ac:dyDescent="0.25">
      <c r="B231" s="96"/>
      <c r="C231" s="97"/>
      <c r="D231" s="97"/>
      <c r="E231" s="100"/>
      <c r="F231" s="100"/>
      <c r="G231" s="100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</row>
    <row r="232" spans="2:32" ht="15.75" x14ac:dyDescent="0.25">
      <c r="B232" s="96"/>
      <c r="C232" s="97"/>
      <c r="D232" s="97"/>
      <c r="E232" s="100"/>
      <c r="F232" s="100"/>
      <c r="G232" s="100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</row>
    <row r="233" spans="2:32" ht="15.75" x14ac:dyDescent="0.25">
      <c r="B233" s="96"/>
      <c r="C233" s="97"/>
      <c r="D233" s="97"/>
      <c r="E233" s="100"/>
      <c r="F233" s="100"/>
      <c r="G233" s="100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</row>
    <row r="234" spans="2:32" ht="15.75" x14ac:dyDescent="0.25">
      <c r="B234" s="96"/>
      <c r="C234" s="97"/>
      <c r="D234" s="97"/>
      <c r="E234" s="100"/>
      <c r="F234" s="100"/>
      <c r="G234" s="100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</row>
    <row r="235" spans="2:32" ht="15.75" x14ac:dyDescent="0.25">
      <c r="B235" s="96"/>
      <c r="C235" s="97"/>
      <c r="D235" s="97"/>
      <c r="E235" s="100"/>
      <c r="F235" s="100"/>
      <c r="G235" s="100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  <c r="AF235" s="64"/>
    </row>
    <row r="236" spans="2:32" ht="15.75" x14ac:dyDescent="0.25">
      <c r="B236" s="96"/>
      <c r="C236" s="97"/>
      <c r="D236" s="97"/>
      <c r="E236" s="101"/>
      <c r="F236" s="100"/>
      <c r="G236" s="100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</row>
    <row r="237" spans="2:32" ht="15.75" x14ac:dyDescent="0.25">
      <c r="B237" s="96"/>
      <c r="C237" s="97"/>
      <c r="D237" s="97"/>
      <c r="E237" s="101"/>
      <c r="F237" s="100"/>
      <c r="G237" s="100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</row>
    <row r="238" spans="2:32" ht="15.75" x14ac:dyDescent="0.25">
      <c r="B238" s="96"/>
      <c r="C238" s="97"/>
      <c r="D238" s="97"/>
      <c r="E238" s="101"/>
      <c r="F238" s="100"/>
      <c r="G238" s="100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</row>
    <row r="239" spans="2:32" ht="15.75" x14ac:dyDescent="0.25">
      <c r="B239" s="96"/>
      <c r="C239" s="97"/>
      <c r="D239" s="97"/>
      <c r="E239" s="101"/>
      <c r="F239" s="100"/>
      <c r="G239" s="100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</row>
    <row r="240" spans="2:32" ht="15.75" x14ac:dyDescent="0.25">
      <c r="B240" s="96"/>
      <c r="C240" s="97"/>
      <c r="D240" s="97"/>
      <c r="E240" s="101"/>
      <c r="F240" s="100"/>
      <c r="G240" s="100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</row>
    <row r="241" spans="2:32" ht="15.75" x14ac:dyDescent="0.25">
      <c r="B241" s="96"/>
      <c r="C241" s="97"/>
      <c r="D241" s="97"/>
      <c r="E241" s="101"/>
      <c r="F241" s="100"/>
      <c r="G241" s="100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</row>
    <row r="242" spans="2:32" ht="15.75" x14ac:dyDescent="0.25">
      <c r="B242" s="96"/>
      <c r="C242" s="97"/>
      <c r="D242" s="97"/>
      <c r="E242" s="101"/>
      <c r="F242" s="100"/>
      <c r="G242" s="100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</row>
    <row r="243" spans="2:32" ht="15.75" x14ac:dyDescent="0.25">
      <c r="B243" s="96"/>
      <c r="C243" s="97"/>
      <c r="D243" s="97"/>
      <c r="E243" s="101"/>
      <c r="F243" s="100"/>
      <c r="G243" s="100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</row>
    <row r="244" spans="2:32" ht="15.75" x14ac:dyDescent="0.25">
      <c r="B244" s="96"/>
      <c r="C244" s="97"/>
      <c r="D244" s="97"/>
      <c r="E244" s="101"/>
      <c r="F244" s="100"/>
      <c r="G244" s="100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</row>
    <row r="245" spans="2:32" ht="15.75" x14ac:dyDescent="0.25">
      <c r="B245" s="96"/>
      <c r="C245" s="97"/>
      <c r="D245" s="97"/>
      <c r="E245" s="101"/>
      <c r="F245" s="100"/>
      <c r="G245" s="100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</row>
    <row r="246" spans="2:32" ht="15.75" x14ac:dyDescent="0.25">
      <c r="B246" s="96"/>
      <c r="C246" s="97"/>
      <c r="D246" s="97"/>
      <c r="E246" s="101"/>
      <c r="F246" s="100"/>
      <c r="G246" s="100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</row>
    <row r="247" spans="2:32" ht="15.75" x14ac:dyDescent="0.25">
      <c r="B247" s="96"/>
      <c r="C247" s="97"/>
      <c r="D247" s="97"/>
      <c r="E247" s="101"/>
      <c r="F247" s="100"/>
      <c r="G247" s="100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</row>
    <row r="248" spans="2:32" ht="15.75" x14ac:dyDescent="0.25">
      <c r="B248" s="96"/>
      <c r="C248" s="97"/>
      <c r="D248" s="97"/>
      <c r="E248" s="101"/>
      <c r="F248" s="100"/>
      <c r="G248" s="100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</row>
    <row r="249" spans="2:32" ht="15.75" x14ac:dyDescent="0.25">
      <c r="B249" s="96"/>
      <c r="C249" s="97"/>
      <c r="D249" s="97"/>
      <c r="E249" s="101"/>
      <c r="F249" s="100"/>
      <c r="G249" s="100"/>
    </row>
    <row r="250" spans="2:32" ht="15.75" x14ac:dyDescent="0.25">
      <c r="B250" s="96"/>
      <c r="C250" s="97"/>
      <c r="D250" s="97"/>
      <c r="E250" s="101"/>
      <c r="F250" s="100"/>
      <c r="G250" s="100"/>
    </row>
    <row r="251" spans="2:32" ht="15.75" x14ac:dyDescent="0.25">
      <c r="B251" s="96"/>
      <c r="C251" s="97"/>
      <c r="D251" s="97"/>
      <c r="E251" s="101"/>
      <c r="F251" s="100"/>
      <c r="G251" s="100"/>
    </row>
    <row r="252" spans="2:32" ht="15.75" x14ac:dyDescent="0.25">
      <c r="B252" s="96"/>
      <c r="C252" s="97"/>
      <c r="D252" s="97"/>
      <c r="E252" s="101"/>
      <c r="F252" s="100"/>
      <c r="G252" s="100"/>
    </row>
    <row r="253" spans="2:32" ht="15.75" x14ac:dyDescent="0.25">
      <c r="B253" s="96"/>
      <c r="C253" s="97"/>
      <c r="D253" s="97"/>
      <c r="E253" s="101"/>
      <c r="F253" s="100"/>
      <c r="G253" s="100"/>
    </row>
    <row r="254" spans="2:32" ht="15.75" x14ac:dyDescent="0.25">
      <c r="B254" s="96"/>
      <c r="C254" s="97"/>
      <c r="D254" s="97"/>
      <c r="E254" s="101"/>
      <c r="F254" s="100"/>
      <c r="G254" s="100"/>
    </row>
    <row r="255" spans="2:32" ht="15.75" x14ac:dyDescent="0.25">
      <c r="B255" s="96"/>
      <c r="C255" s="97"/>
      <c r="D255" s="97"/>
      <c r="E255" s="101"/>
      <c r="F255" s="100"/>
      <c r="G255" s="100"/>
    </row>
    <row r="256" spans="2:32" ht="15.75" x14ac:dyDescent="0.25">
      <c r="B256" s="96"/>
      <c r="C256" s="97"/>
      <c r="D256" s="97"/>
      <c r="E256" s="101"/>
      <c r="F256" s="100"/>
      <c r="G256" s="100"/>
    </row>
    <row r="257" spans="2:7" ht="15.75" x14ac:dyDescent="0.25">
      <c r="B257" s="96"/>
      <c r="C257" s="97"/>
      <c r="D257" s="97"/>
      <c r="E257" s="101"/>
      <c r="F257" s="100"/>
      <c r="G257" s="100"/>
    </row>
    <row r="258" spans="2:7" ht="15.75" x14ac:dyDescent="0.25">
      <c r="B258" s="96"/>
      <c r="C258" s="97"/>
      <c r="D258" s="97"/>
      <c r="E258" s="101"/>
      <c r="F258" s="100"/>
      <c r="G258" s="100"/>
    </row>
    <row r="259" spans="2:7" ht="15.75" x14ac:dyDescent="0.25">
      <c r="B259" s="96"/>
      <c r="C259" s="97"/>
      <c r="D259" s="97"/>
      <c r="E259" s="101"/>
      <c r="F259" s="100"/>
      <c r="G259" s="100"/>
    </row>
    <row r="260" spans="2:7" ht="15.75" x14ac:dyDescent="0.25">
      <c r="B260" s="96"/>
      <c r="C260" s="97"/>
      <c r="D260" s="97"/>
      <c r="E260" s="101"/>
      <c r="F260" s="100"/>
      <c r="G260" s="100"/>
    </row>
    <row r="261" spans="2:7" ht="15.75" x14ac:dyDescent="0.25">
      <c r="B261" s="96"/>
      <c r="C261" s="97"/>
      <c r="D261" s="97"/>
      <c r="E261" s="101"/>
      <c r="F261" s="100"/>
      <c r="G261" s="100"/>
    </row>
    <row r="262" spans="2:7" ht="15.75" x14ac:dyDescent="0.25">
      <c r="B262" s="96"/>
      <c r="C262" s="97"/>
      <c r="D262" s="97"/>
      <c r="E262" s="101"/>
      <c r="F262" s="100"/>
      <c r="G262" s="100"/>
    </row>
    <row r="263" spans="2:7" ht="15.75" x14ac:dyDescent="0.25">
      <c r="B263" s="96"/>
      <c r="C263" s="97"/>
      <c r="D263" s="97"/>
      <c r="E263" s="101"/>
      <c r="F263" s="100"/>
      <c r="G263" s="100"/>
    </row>
    <row r="264" spans="2:7" ht="15.75" x14ac:dyDescent="0.25">
      <c r="B264" s="96"/>
      <c r="C264" s="97"/>
      <c r="D264" s="97"/>
      <c r="E264" s="101"/>
      <c r="F264" s="100"/>
      <c r="G264" s="100"/>
    </row>
    <row r="265" spans="2:7" ht="15.75" x14ac:dyDescent="0.25">
      <c r="B265" s="96"/>
      <c r="C265" s="97"/>
      <c r="D265" s="97"/>
      <c r="E265" s="101"/>
      <c r="F265" s="100"/>
      <c r="G265" s="100"/>
    </row>
    <row r="266" spans="2:7" ht="15.75" x14ac:dyDescent="0.25">
      <c r="B266" s="96"/>
      <c r="C266" s="97"/>
      <c r="D266" s="97"/>
      <c r="E266" s="101"/>
      <c r="F266" s="100"/>
      <c r="G266" s="100"/>
    </row>
    <row r="267" spans="2:7" ht="15.75" x14ac:dyDescent="0.25">
      <c r="B267" s="96"/>
      <c r="C267" s="97"/>
      <c r="D267" s="97"/>
      <c r="E267" s="101"/>
      <c r="F267" s="100"/>
      <c r="G267" s="100"/>
    </row>
    <row r="268" spans="2:7" ht="15.75" x14ac:dyDescent="0.25">
      <c r="B268" s="96"/>
      <c r="C268" s="97"/>
      <c r="D268" s="97"/>
      <c r="E268" s="101"/>
      <c r="F268" s="100"/>
      <c r="G268" s="100"/>
    </row>
    <row r="269" spans="2:7" ht="15.75" x14ac:dyDescent="0.25">
      <c r="B269" s="96"/>
      <c r="C269" s="97"/>
      <c r="D269" s="97"/>
      <c r="E269" s="101"/>
      <c r="F269" s="100"/>
      <c r="G269" s="100"/>
    </row>
    <row r="270" spans="2:7" ht="15.75" x14ac:dyDescent="0.25">
      <c r="B270" s="96"/>
      <c r="C270" s="97"/>
      <c r="D270" s="97"/>
      <c r="E270" s="101"/>
      <c r="F270" s="100"/>
      <c r="G270" s="100"/>
    </row>
    <row r="271" spans="2:7" ht="15.75" x14ac:dyDescent="0.25">
      <c r="B271" s="96"/>
      <c r="C271" s="97"/>
      <c r="D271" s="97"/>
      <c r="E271" s="101"/>
      <c r="F271" s="100"/>
      <c r="G271" s="100"/>
    </row>
    <row r="272" spans="2:7" ht="15.75" x14ac:dyDescent="0.25">
      <c r="B272" s="96"/>
      <c r="C272" s="97"/>
      <c r="D272" s="97"/>
      <c r="E272" s="101"/>
      <c r="F272" s="100"/>
      <c r="G272" s="100"/>
    </row>
    <row r="273" spans="2:7" ht="15.75" x14ac:dyDescent="0.25">
      <c r="B273" s="96"/>
      <c r="C273" s="97"/>
      <c r="D273" s="97"/>
      <c r="E273" s="101"/>
      <c r="F273" s="100"/>
      <c r="G273" s="100"/>
    </row>
    <row r="274" spans="2:7" ht="15.75" x14ac:dyDescent="0.25">
      <c r="B274" s="96"/>
      <c r="C274" s="97"/>
      <c r="D274" s="97"/>
      <c r="E274" s="101"/>
      <c r="F274" s="100"/>
      <c r="G274" s="100"/>
    </row>
    <row r="275" spans="2:7" ht="15.75" x14ac:dyDescent="0.25">
      <c r="B275" s="96"/>
      <c r="C275" s="97"/>
      <c r="D275" s="97"/>
      <c r="E275" s="101"/>
      <c r="F275" s="100"/>
      <c r="G275" s="100"/>
    </row>
    <row r="276" spans="2:7" ht="15.75" x14ac:dyDescent="0.25">
      <c r="B276" s="96"/>
      <c r="C276" s="97"/>
      <c r="D276" s="97"/>
      <c r="E276" s="101"/>
      <c r="F276" s="100"/>
      <c r="G276" s="100"/>
    </row>
    <row r="277" spans="2:7" ht="15.75" x14ac:dyDescent="0.25">
      <c r="B277" s="96"/>
      <c r="C277" s="97"/>
      <c r="D277" s="97"/>
      <c r="E277" s="101"/>
      <c r="F277" s="100"/>
      <c r="G277" s="100"/>
    </row>
    <row r="278" spans="2:7" ht="15.75" x14ac:dyDescent="0.25">
      <c r="B278" s="96"/>
      <c r="C278" s="97"/>
      <c r="D278" s="97"/>
      <c r="E278" s="101"/>
      <c r="F278" s="100"/>
      <c r="G278" s="100"/>
    </row>
    <row r="279" spans="2:7" ht="15.75" x14ac:dyDescent="0.25">
      <c r="B279" s="96"/>
      <c r="C279" s="97"/>
      <c r="D279" s="97"/>
      <c r="E279" s="101"/>
      <c r="F279" s="100"/>
      <c r="G279" s="100"/>
    </row>
    <row r="280" spans="2:7" ht="15.75" x14ac:dyDescent="0.25">
      <c r="B280" s="96"/>
      <c r="C280" s="97"/>
      <c r="D280" s="97"/>
      <c r="E280" s="101"/>
      <c r="F280" s="100"/>
      <c r="G280" s="100"/>
    </row>
    <row r="281" spans="2:7" ht="15.75" x14ac:dyDescent="0.25">
      <c r="B281" s="96"/>
      <c r="C281" s="97"/>
      <c r="D281" s="97"/>
      <c r="E281" s="101"/>
      <c r="F281" s="100"/>
      <c r="G281" s="100"/>
    </row>
    <row r="282" spans="2:7" ht="15.75" x14ac:dyDescent="0.25">
      <c r="B282" s="96"/>
      <c r="C282" s="97"/>
      <c r="D282" s="97"/>
      <c r="E282" s="101"/>
      <c r="F282" s="100"/>
      <c r="G282" s="100"/>
    </row>
    <row r="283" spans="2:7" ht="15.75" x14ac:dyDescent="0.25">
      <c r="B283" s="96"/>
      <c r="C283" s="97"/>
      <c r="D283" s="97"/>
      <c r="E283" s="101"/>
      <c r="F283" s="100"/>
      <c r="G283" s="100"/>
    </row>
    <row r="284" spans="2:7" ht="15.75" x14ac:dyDescent="0.25">
      <c r="B284" s="96"/>
      <c r="C284" s="97"/>
      <c r="D284" s="97"/>
      <c r="E284" s="101"/>
      <c r="F284" s="100"/>
      <c r="G284" s="100"/>
    </row>
    <row r="285" spans="2:7" ht="15.75" x14ac:dyDescent="0.25">
      <c r="B285" s="96"/>
      <c r="C285" s="97"/>
      <c r="D285" s="97"/>
      <c r="E285" s="101"/>
      <c r="F285" s="100"/>
      <c r="G285" s="100"/>
    </row>
    <row r="286" spans="2:7" ht="15.75" x14ac:dyDescent="0.25">
      <c r="B286" s="96"/>
      <c r="C286" s="97"/>
      <c r="D286" s="97"/>
      <c r="E286" s="101"/>
      <c r="F286" s="100"/>
      <c r="G286" s="100"/>
    </row>
    <row r="287" spans="2:7" ht="15.75" x14ac:dyDescent="0.25">
      <c r="B287" s="96"/>
      <c r="C287" s="97"/>
      <c r="D287" s="97"/>
      <c r="E287" s="101"/>
      <c r="F287" s="100"/>
      <c r="G287" s="100"/>
    </row>
    <row r="288" spans="2:7" ht="15.75" x14ac:dyDescent="0.25">
      <c r="B288" s="96"/>
      <c r="C288" s="97"/>
      <c r="D288" s="97"/>
      <c r="E288" s="101"/>
      <c r="F288" s="100"/>
      <c r="G288" s="100"/>
    </row>
    <row r="289" spans="2:7" ht="15.75" x14ac:dyDescent="0.25">
      <c r="B289" s="96"/>
      <c r="C289" s="97"/>
      <c r="D289" s="97"/>
      <c r="E289" s="101"/>
      <c r="F289" s="100"/>
      <c r="G289" s="100"/>
    </row>
  </sheetData>
  <mergeCells count="7">
    <mergeCell ref="B2:G3"/>
    <mergeCell ref="B5:B7"/>
    <mergeCell ref="C5:C7"/>
    <mergeCell ref="D5:D7"/>
    <mergeCell ref="E5:E6"/>
    <mergeCell ref="F5:F7"/>
    <mergeCell ref="G5:G7"/>
  </mergeCells>
  <pageMargins left="0.75" right="0.75" top="0.18" bottom="0.25" header="0.5" footer="0.5"/>
  <pageSetup paperSize="9" scale="40" orientation="portrait" r:id="rId1"/>
  <headerFooter alignWithMargins="0"/>
  <rowBreaks count="3" manualBreakCount="3">
    <brk id="45" max="7" man="1"/>
    <brk id="90" max="7" man="1"/>
    <brk id="113" min="1" max="25" man="1"/>
  </rowBreaks>
  <colBreaks count="1" manualBreakCount="1">
    <brk id="7" max="1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01 01 2022</vt:lpstr>
      <vt:lpstr>'01 01 2022'!Область_друку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Сазонова Тетяна Олександрівна</cp:lastModifiedBy>
  <cp:lastPrinted>2021-09-07T07:49:08Z</cp:lastPrinted>
  <dcterms:created xsi:type="dcterms:W3CDTF">2021-02-05T11:49:44Z</dcterms:created>
  <dcterms:modified xsi:type="dcterms:W3CDTF">2022-01-06T10:57:33Z</dcterms:modified>
</cp:coreProperties>
</file>