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95" windowHeight="8490"/>
  </bookViews>
  <sheets>
    <sheet name="01 06 2021" sheetId="1" r:id="rId1"/>
  </sheets>
  <definedNames>
    <definedName name="_xlnm.Print_Area" localSheetId="0">'01 06 2021'!$A$1:$H$112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5" i="1" l="1"/>
  <c r="F93" i="1"/>
  <c r="F37" i="1" l="1"/>
  <c r="F28" i="1"/>
  <c r="F26" i="1"/>
  <c r="F24" i="1"/>
  <c r="F23" i="1"/>
  <c r="F22" i="1"/>
  <c r="F21" i="1"/>
  <c r="F14" i="1"/>
  <c r="E108" i="1"/>
  <c r="E107" i="1"/>
  <c r="E105" i="1"/>
  <c r="E103" i="1"/>
  <c r="E98" i="1"/>
  <c r="E96" i="1"/>
  <c r="E93" i="1"/>
  <c r="E83" i="1"/>
  <c r="E82" i="1" s="1"/>
  <c r="E77" i="1"/>
  <c r="E74" i="1"/>
  <c r="E73" i="1"/>
  <c r="E67" i="1"/>
  <c r="E59" i="1"/>
  <c r="E56" i="1"/>
  <c r="E54" i="1"/>
  <c r="E43" i="1"/>
  <c r="E42" i="1" s="1"/>
  <c r="E40" i="1"/>
  <c r="E37" i="1"/>
  <c r="E36" i="1"/>
  <c r="E31" i="1"/>
  <c r="E29" i="1"/>
  <c r="E28" i="1"/>
  <c r="E27" i="1"/>
  <c r="E26" i="1"/>
  <c r="E25" i="1"/>
  <c r="E24" i="1"/>
  <c r="E23" i="1"/>
  <c r="E22" i="1"/>
  <c r="E21" i="1"/>
  <c r="E18" i="1" s="1"/>
  <c r="E16" i="1"/>
  <c r="E15" i="1"/>
  <c r="E14" i="1"/>
  <c r="E12" i="1" s="1"/>
  <c r="E11" i="1" s="1"/>
  <c r="E10" i="1" s="1"/>
  <c r="E13" i="1"/>
  <c r="E72" i="1" l="1"/>
  <c r="E111" i="1" s="1"/>
  <c r="F74" i="1" l="1"/>
  <c r="F59" i="1"/>
  <c r="G13" i="1" l="1"/>
  <c r="G14" i="1"/>
  <c r="G15" i="1"/>
  <c r="G16" i="1"/>
  <c r="G17" i="1"/>
  <c r="G19" i="1"/>
  <c r="G21" i="1"/>
  <c r="G22" i="1"/>
  <c r="G23" i="1"/>
  <c r="G24" i="1"/>
  <c r="G25" i="1"/>
  <c r="G26" i="1"/>
  <c r="G28" i="1"/>
  <c r="G32" i="1"/>
  <c r="G33" i="1"/>
  <c r="G37" i="1"/>
  <c r="G38" i="1"/>
  <c r="G39" i="1"/>
  <c r="G41" i="1"/>
  <c r="G44" i="1"/>
  <c r="G45" i="1"/>
  <c r="G46" i="1"/>
  <c r="G47" i="1"/>
  <c r="G48" i="1"/>
  <c r="G49" i="1"/>
  <c r="G50" i="1"/>
  <c r="G51" i="1"/>
  <c r="G52" i="1"/>
  <c r="G53" i="1"/>
  <c r="G57" i="1"/>
  <c r="G58" i="1"/>
  <c r="G68" i="1"/>
  <c r="G70" i="1"/>
  <c r="G71" i="1"/>
  <c r="G78" i="1"/>
  <c r="G80" i="1"/>
  <c r="G81" i="1"/>
  <c r="G85" i="1"/>
  <c r="G86" i="1"/>
  <c r="G89" i="1"/>
  <c r="G90" i="1"/>
  <c r="G91" i="1"/>
  <c r="G92" i="1"/>
  <c r="G93" i="1"/>
  <c r="G94" i="1"/>
  <c r="G95" i="1"/>
  <c r="G97" i="1"/>
  <c r="G99" i="1"/>
  <c r="G100" i="1"/>
  <c r="G102" i="1"/>
  <c r="G106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7" i="1"/>
  <c r="H38" i="1"/>
  <c r="H39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5" i="1"/>
  <c r="H76" i="1"/>
  <c r="H78" i="1"/>
  <c r="H79" i="1"/>
  <c r="H80" i="1"/>
  <c r="H81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9" i="1"/>
  <c r="H100" i="1"/>
  <c r="H101" i="1"/>
  <c r="H102" i="1"/>
  <c r="H104" i="1"/>
  <c r="H106" i="1"/>
  <c r="H108" i="1"/>
  <c r="H109" i="1"/>
  <c r="H110" i="1"/>
  <c r="F108" i="1"/>
  <c r="D108" i="1"/>
  <c r="D107" i="1"/>
  <c r="D106" i="1"/>
  <c r="F105" i="1"/>
  <c r="G105" i="1" s="1"/>
  <c r="D105" i="1"/>
  <c r="D103" i="1" s="1"/>
  <c r="T103" i="1"/>
  <c r="F98" i="1"/>
  <c r="G98" i="1" s="1"/>
  <c r="D98" i="1"/>
  <c r="F96" i="1"/>
  <c r="H96" i="1" s="1"/>
  <c r="D96" i="1"/>
  <c r="D93" i="1"/>
  <c r="F83" i="1"/>
  <c r="G83" i="1" s="1"/>
  <c r="D83" i="1"/>
  <c r="D82" i="1"/>
  <c r="F77" i="1"/>
  <c r="G77" i="1" s="1"/>
  <c r="D77" i="1"/>
  <c r="H74" i="1"/>
  <c r="D74" i="1"/>
  <c r="F73" i="1"/>
  <c r="F67" i="1"/>
  <c r="G67" i="1" s="1"/>
  <c r="D67" i="1"/>
  <c r="D59" i="1"/>
  <c r="F56" i="1"/>
  <c r="H56" i="1" s="1"/>
  <c r="D56" i="1"/>
  <c r="F54" i="1"/>
  <c r="D54" i="1"/>
  <c r="D42" i="1" s="1"/>
  <c r="T43" i="1"/>
  <c r="F43" i="1"/>
  <c r="G43" i="1" s="1"/>
  <c r="D43" i="1"/>
  <c r="F40" i="1"/>
  <c r="H40" i="1" s="1"/>
  <c r="D40" i="1"/>
  <c r="D37" i="1"/>
  <c r="F36" i="1"/>
  <c r="H36" i="1" s="1"/>
  <c r="D36" i="1"/>
  <c r="D29" i="1" s="1"/>
  <c r="T31" i="1"/>
  <c r="F31" i="1"/>
  <c r="G31" i="1" s="1"/>
  <c r="D31" i="1"/>
  <c r="T29" i="1"/>
  <c r="D28" i="1"/>
  <c r="D27" i="1"/>
  <c r="D26" i="1"/>
  <c r="D25" i="1"/>
  <c r="D24" i="1"/>
  <c r="D23" i="1"/>
  <c r="D22" i="1"/>
  <c r="D21" i="1"/>
  <c r="D16" i="1"/>
  <c r="D15" i="1"/>
  <c r="D14" i="1"/>
  <c r="D12" i="1" s="1"/>
  <c r="D13" i="1"/>
  <c r="F12" i="1"/>
  <c r="H67" i="1" l="1"/>
  <c r="F103" i="1"/>
  <c r="H103" i="1" s="1"/>
  <c r="H105" i="1"/>
  <c r="G96" i="1"/>
  <c r="G40" i="1"/>
  <c r="G36" i="1"/>
  <c r="G103" i="1"/>
  <c r="H98" i="1"/>
  <c r="H83" i="1"/>
  <c r="H77" i="1"/>
  <c r="G56" i="1"/>
  <c r="H43" i="1"/>
  <c r="H31" i="1"/>
  <c r="G12" i="1"/>
  <c r="H12" i="1"/>
  <c r="F42" i="1"/>
  <c r="F82" i="1"/>
  <c r="F107" i="1"/>
  <c r="H107" i="1" s="1"/>
  <c r="D18" i="1"/>
  <c r="D11" i="1" s="1"/>
  <c r="D10" i="1" s="1"/>
  <c r="D111" i="1" s="1"/>
  <c r="D73" i="1"/>
  <c r="D72" i="1" s="1"/>
  <c r="F18" i="1"/>
  <c r="F29" i="1"/>
  <c r="F72" i="1" l="1"/>
  <c r="G72" i="1" s="1"/>
  <c r="H82" i="1"/>
  <c r="G82" i="1"/>
  <c r="G42" i="1"/>
  <c r="H42" i="1"/>
  <c r="H29" i="1"/>
  <c r="G29" i="1"/>
  <c r="G18" i="1"/>
  <c r="H18" i="1"/>
  <c r="G73" i="1"/>
  <c r="H73" i="1"/>
  <c r="F11" i="1"/>
  <c r="F10" i="1" s="1"/>
  <c r="H72" i="1" l="1"/>
  <c r="G11" i="1"/>
  <c r="H11" i="1"/>
  <c r="H10" i="1"/>
  <c r="G10" i="1"/>
  <c r="F111" i="1"/>
  <c r="G111" i="1" l="1"/>
  <c r="H111" i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<sst xmlns="http://schemas.openxmlformats.org/spreadsheetml/2006/main" count="177" uniqueCount="172">
  <si>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</si>
  <si>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</si>
  <si>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</si>
  <si>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</si>
  <si>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</si>
  <si>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</si>
  <si>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</si>
  <si>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</si>
  <si>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</si>
  <si>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</si>
  <si>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</si>
  <si>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</si>
  <si>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</si>
  <si>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</si>
  <si>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</si>
  <si>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</si>
  <si>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</si>
  <si>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</si>
  <si>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</si>
  <si>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</si>
  <si>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</si>
  <si>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</si>
  <si>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</si>
  <si>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</si>
  <si>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</si>
  <si>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</si>
  <si>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</si>
  <si>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</si>
  <si>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</si>
  <si>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</si>
  <si>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</si>
  <si>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</si>
  <si>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</si>
  <si>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</si>
  <si>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</si>
  <si>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</si>
  <si>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</si>
  <si>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</si>
  <si>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</si>
  <si>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</si>
  <si>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</si>
  <si>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</si>
  <si>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</si>
  <si>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</si>
  <si>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</si>
  <si>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</si>
  <si>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</si>
  <si>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</si>
  <si>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</si>
  <si>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</si>
  <si>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</si>
  <si>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</si>
  <si>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</si>
  <si>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</si>
  <si>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</si>
  <si>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</si>
  <si>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</si>
  <si>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</si>
  <si>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</si>
  <si>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</si>
  <si>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</si>
  <si>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</si>
  <si>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</si>
  <si>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</si>
  <si>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</si>
  <si>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</si>
  <si>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</si>
  <si>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</si>
  <si>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</si>
  <si>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</si>
  <si>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</si>
  <si>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</si>
  <si>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</si>
  <si>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</si>
  <si>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</si>
  <si>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</si>
  <si>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</si>
  <si>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</si>
  <si>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</si>
  <si>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</si>
  <si>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</si>
  <si>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</si>
  <si>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</si>
  <si>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</si>
  <si>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</si>
  <si>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</si>
  <si>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</si>
  <si>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</si>
  <si>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</si>
  <si>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</si>
  <si>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</si>
  <si>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</si>
  <si>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</si>
  <si>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</si>
  <si>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</si>
  <si>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</si>
  <si>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</si>
  <si>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</si>
  <si>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</si>
  <si>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</si>
  <si>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</si>
  <si>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</si>
  <si>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</si>
  <si>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</si>
  <si>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</si>
  <si>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</si>
  <si>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</si>
  <si>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</si>
  <si>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</si>
  <si>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</si>
  <si>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</si>
  <si>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</si>
  <si>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</si>
  <si>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</si>
  <si>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</si>
  <si>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</si>
  <si>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</si>
  <si>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</si>
  <si>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</si>
  <si>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</si>
  <si>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</si>
  <si>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</si>
  <si>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</si>
  <si>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</si>
  <si>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</si>
  <si>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</si>
  <si>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</si>
  <si>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</si>
  <si>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</si>
  <si>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</si>
  <si>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</si>
  <si>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</si>
  <si>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</si>
  <si>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</si>
  <si>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</si>
  <si>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</si>
  <si>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</si>
  <si>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</si>
  <si>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</si>
  <si>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</si>
  <si>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</si>
  <si>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</si>
  <si>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</si>
  <si>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</si>
  <si>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</si>
  <si>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</si>
  <si>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</si>
  <si>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</si>
  <si>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</si>
  <si>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</si>
  <si>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</si>
  <si>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</si>
  <si>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</si>
  <si>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</si>
  <si>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</si>
  <si>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</si>
  <si>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</si>
  <si>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</si>
  <si>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</si>
  <si>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</si>
  <si>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</si>
  <si>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</si>
  <si>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</si>
  <si>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</si>
  <si>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</si>
  <si>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</si>
  <si>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</si>
  <si>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>Фактичні надходження                за січень-травень      2020 року</t>
  </si>
  <si>
    <t>01.06.2021 року</t>
  </si>
  <si>
    <t xml:space="preserve">  % виконання до фактичних надходжень               за січень-травень 2020 року</t>
  </si>
  <si>
    <t>абсолютне відхилення від фактичних надходжень                  за січень-травень    2020 року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</si>
  <si>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січень-травень 2021 року в порівнянні з фактичними                                                                        надходженнями за січень-травень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</si>
</sst>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4" fontId="8" fillId="0" borderId="0" xfId="0" applyNumberFormat="1" applyFont="1" applyAlignment="1">
      <alignment vertical="center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108" activePane="bottomRight" state="frozen"/>
      <selection pane="topRight" activeCell="C1" sqref="C1"/>
      <selection pane="bottomLeft" activeCell="A9" sqref="A9"/>
      <selection pane="bottomRight" activeCell="F12" sqref="F12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47.28515625" style="103" customWidth="1"/>
    <col min="4" max="4" width="23.42578125" style="103" customWidth="1"/>
    <col min="5" max="5" width="23.85546875" style="103" customWidth="1"/>
    <col min="6" max="6" width="23.85546875" style="6" customWidth="1"/>
    <col min="7" max="7" width="21" style="6" customWidth="1"/>
    <col min="8" max="8" width="22.7109375" style="6" customWidth="1"/>
    <col min="9" max="9" width="13.7109375" style="6" bestFit="1" customWidth="1"/>
    <col min="10" max="18" width="13.28515625" style="6" bestFit="1" customWidth="1"/>
    <col min="19" max="19" width="8.5703125" style="6" customWidth="1"/>
    <col min="20" max="20" width="13.28515625" style="6" bestFit="1" customWidth="1"/>
    <col min="21" max="21" width="13.85546875" style="6" bestFit="1" customWidth="1"/>
    <col min="22" max="22" width="15.140625" style="6" bestFit="1" customWidth="1"/>
    <col min="23" max="16384" width="9.140625" style="6"/>
  </cols>
  <sheetData>
    <row r="1" spans="2:33" ht="23.25" x14ac:dyDescent="0.35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5" customHeight="1" x14ac:dyDescent="0.25">
      <c r="B2" s="108" t="s">
        <v>171</v>
      </c>
      <c r="C2" s="108"/>
      <c r="D2" s="108"/>
      <c r="E2" s="108"/>
      <c r="F2" s="108"/>
      <c r="G2" s="108"/>
      <c r="H2" s="10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 x14ac:dyDescent="0.3">
      <c r="B3" s="108"/>
      <c r="C3" s="108"/>
      <c r="D3" s="108"/>
      <c r="E3" s="108"/>
      <c r="F3" s="108"/>
      <c r="G3" s="108"/>
      <c r="H3" s="10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15" customHeight="1" x14ac:dyDescent="0.25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25">
      <c r="B5" s="109" t="s">
        <v>1</v>
      </c>
      <c r="C5" s="112" t="s">
        <v>2</v>
      </c>
      <c r="D5" s="112" t="s">
        <v>3</v>
      </c>
      <c r="E5" s="112" t="s">
        <v>167</v>
      </c>
      <c r="F5" s="115" t="s">
        <v>4</v>
      </c>
      <c r="G5" s="117" t="s">
        <v>169</v>
      </c>
      <c r="H5" s="117" t="s">
        <v>170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 x14ac:dyDescent="0.25">
      <c r="B6" s="110"/>
      <c r="C6" s="113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25">
      <c r="B7" s="111"/>
      <c r="C7" s="114"/>
      <c r="D7" s="114"/>
      <c r="E7" s="114"/>
      <c r="F7" s="16" t="s">
        <v>168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75" x14ac:dyDescent="0.25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75" x14ac:dyDescent="0.25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25" x14ac:dyDescent="0.3">
      <c r="B10" s="27">
        <v>10000000</v>
      </c>
      <c r="C10" s="28" t="s">
        <v>6</v>
      </c>
      <c r="D10" s="29">
        <f>D11+D29+D40+D42</f>
        <v>5253696.7922600005</v>
      </c>
      <c r="E10" s="29">
        <f>E11+E29+E40+E42</f>
        <v>2175504.5437200004</v>
      </c>
      <c r="F10" s="29">
        <f>F11+F29+F40+F42</f>
        <v>2517137.8818099997</v>
      </c>
      <c r="G10" s="30">
        <f>F10/E10*100</f>
        <v>115.70363707472768</v>
      </c>
      <c r="H10" s="29">
        <f>F10-E10</f>
        <v>341633.33808999928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">
      <c r="B11" s="33">
        <v>11000000</v>
      </c>
      <c r="C11" s="34" t="s">
        <v>7</v>
      </c>
      <c r="D11" s="35">
        <f>D12+D18</f>
        <v>3483804.6903499998</v>
      </c>
      <c r="E11" s="35">
        <f>E12+E18</f>
        <v>1462728.0125500001</v>
      </c>
      <c r="F11" s="35">
        <f>F12+F18</f>
        <v>1594517.3584499997</v>
      </c>
      <c r="G11" s="36">
        <f>F11/E11*100</f>
        <v>109.00983263937421</v>
      </c>
      <c r="H11" s="35">
        <f>F11-E11</f>
        <v>131789.34589999961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1119019.9768999999</v>
      </c>
      <c r="F12" s="37">
        <f>F13+F14+F15+F16+F17</f>
        <v>1296026.6111099999</v>
      </c>
      <c r="G12" s="36">
        <f t="shared" ref="G12:G73" si="0">F12/E12*100</f>
        <v>115.81800484923943</v>
      </c>
      <c r="H12" s="35">
        <f t="shared" ref="H12:H75" si="1">F12-E12</f>
        <v>177006.63421000005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3">
      <c r="B13" s="39" t="s">
        <v>9</v>
      </c>
      <c r="C13" s="40" t="s">
        <v>10</v>
      </c>
      <c r="D13" s="41">
        <f>6217714.22797-3730628.53678</f>
        <v>2487085.6911900002</v>
      </c>
      <c r="E13" s="41">
        <f>2475264.47029-1485158.68225</f>
        <v>990105.78804000001</v>
      </c>
      <c r="F13" s="41">
        <f>2864344.86975-1718606.92176</f>
        <v>1145737.94799</v>
      </c>
      <c r="G13" s="42">
        <f t="shared" si="0"/>
        <v>115.71874054570344</v>
      </c>
      <c r="H13" s="41">
        <f t="shared" si="1"/>
        <v>155632.15995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3">
      <c r="B14" s="39" t="s">
        <v>11</v>
      </c>
      <c r="C14" s="40" t="s">
        <v>12</v>
      </c>
      <c r="D14" s="41">
        <f>105202.18858-63121.31314</f>
        <v>42080.875440000003</v>
      </c>
      <c r="E14" s="41">
        <f>37134.41507-22280.64903</f>
        <v>14853.766040000002</v>
      </c>
      <c r="F14" s="41">
        <f>43254.71309-25952.82783</f>
        <v>17301.885259999999</v>
      </c>
      <c r="G14" s="42">
        <f t="shared" si="0"/>
        <v>116.48147152316395</v>
      </c>
      <c r="H14" s="41">
        <f t="shared" si="1"/>
        <v>2448.1192199999969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7.25" x14ac:dyDescent="0.3">
      <c r="B15" s="39" t="s">
        <v>13</v>
      </c>
      <c r="C15" s="40" t="s">
        <v>14</v>
      </c>
      <c r="D15" s="41">
        <f>619331.64768-371598.98868</f>
        <v>247732.65900000004</v>
      </c>
      <c r="E15" s="41">
        <f>249765.3841-149859.23058</f>
        <v>99906.153519999993</v>
      </c>
      <c r="F15" s="41">
        <f>280042.4189-168025.45143</f>
        <v>112016.96747</v>
      </c>
      <c r="G15" s="42">
        <f t="shared" si="0"/>
        <v>112.1221901988005</v>
      </c>
      <c r="H15" s="41">
        <f t="shared" si="1"/>
        <v>12110.813950000011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7.25" x14ac:dyDescent="0.3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13455.11595+22004.17096-8073.0696-13202.50261</f>
        <v>14183.714699999997</v>
      </c>
      <c r="F16" s="48">
        <f>18004.63348-10802.78013+34419.89267-20651.93563</f>
        <v>20969.810390000006</v>
      </c>
      <c r="G16" s="42">
        <f t="shared" si="0"/>
        <v>147.84427657727781</v>
      </c>
      <c r="H16" s="41">
        <f t="shared" si="1"/>
        <v>6786.0956900000092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.75" x14ac:dyDescent="0.3">
      <c r="B17" s="39" t="s">
        <v>17</v>
      </c>
      <c r="C17" s="40" t="s">
        <v>18</v>
      </c>
      <c r="D17" s="41">
        <v>-38.249400000000001</v>
      </c>
      <c r="E17" s="41">
        <v>-29.445399999999999</v>
      </c>
      <c r="F17" s="41">
        <v>0</v>
      </c>
      <c r="G17" s="42">
        <f t="shared" si="0"/>
        <v>0</v>
      </c>
      <c r="H17" s="41">
        <f t="shared" si="1"/>
        <v>29.445399999999999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343708.03565000009</v>
      </c>
      <c r="F18" s="49">
        <f>F19+F20+F21+F22+F23+F24+F25+F26+F27+F28</f>
        <v>298490.74733999989</v>
      </c>
      <c r="G18" s="36">
        <f t="shared" si="0"/>
        <v>86.844273738177819</v>
      </c>
      <c r="H18" s="35">
        <f t="shared" si="1"/>
        <v>-45217.288310000207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5" x14ac:dyDescent="0.3">
      <c r="B19" s="39">
        <v>11020200</v>
      </c>
      <c r="C19" s="40" t="s">
        <v>20</v>
      </c>
      <c r="D19" s="41">
        <v>1581.26439</v>
      </c>
      <c r="E19" s="41">
        <v>575.97</v>
      </c>
      <c r="F19" s="41">
        <v>903.44457999999997</v>
      </c>
      <c r="G19" s="42">
        <f t="shared" si="0"/>
        <v>156.85618695418162</v>
      </c>
      <c r="H19" s="41">
        <f t="shared" si="1"/>
        <v>327.47457999999995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5" x14ac:dyDescent="0.3">
      <c r="B20" s="39" t="s">
        <v>21</v>
      </c>
      <c r="C20" s="40" t="s">
        <v>20</v>
      </c>
      <c r="D20" s="41">
        <v>352.57668999999999</v>
      </c>
      <c r="E20" s="41">
        <v>252.48330000000001</v>
      </c>
      <c r="F20" s="41">
        <v>309.01918999999998</v>
      </c>
      <c r="G20" s="42">
        <v>0</v>
      </c>
      <c r="H20" s="41">
        <f t="shared" si="1"/>
        <v>56.535889999999966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5" x14ac:dyDescent="0.3">
      <c r="B21" s="39" t="s">
        <v>22</v>
      </c>
      <c r="C21" s="40" t="s">
        <v>23</v>
      </c>
      <c r="D21" s="41">
        <f>1670293.02125-1503263.71911</f>
        <v>167029.30214000004</v>
      </c>
      <c r="E21" s="41">
        <f>1037252.68192-933527.41372</f>
        <v>103725.26820000005</v>
      </c>
      <c r="F21" s="41">
        <f>675762.38284-608186.14454</f>
        <v>67576.238299999968</v>
      </c>
      <c r="G21" s="42">
        <f t="shared" si="0"/>
        <v>65.149253863293396</v>
      </c>
      <c r="H21" s="41">
        <f t="shared" si="1"/>
        <v>-36149.029900000081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3">
      <c r="B22" s="39" t="s">
        <v>24</v>
      </c>
      <c r="C22" s="40" t="s">
        <v>25</v>
      </c>
      <c r="D22" s="41">
        <f>542832.00933-488548.80788</f>
        <v>54283.201450000051</v>
      </c>
      <c r="E22" s="41">
        <f>244991.0388-220491.93467</f>
        <v>24499.104130000022</v>
      </c>
      <c r="F22" s="41">
        <f>244079.82905-219671.846</f>
        <v>24407.98305000001</v>
      </c>
      <c r="G22" s="42">
        <f t="shared" si="0"/>
        <v>99.628063624218683</v>
      </c>
      <c r="H22" s="41">
        <f t="shared" si="1"/>
        <v>-91.121080000011716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3">
      <c r="B23" s="39" t="s">
        <v>26</v>
      </c>
      <c r="C23" s="40" t="s">
        <v>27</v>
      </c>
      <c r="D23" s="41">
        <f>440365.13817-396328.62435</f>
        <v>44036.513819999993</v>
      </c>
      <c r="E23" s="41">
        <f>223118.262-200806.4358</f>
        <v>22311.826199999981</v>
      </c>
      <c r="F23" s="41">
        <f>258390.86037-232551.77433</f>
        <v>25839.086040000024</v>
      </c>
      <c r="G23" s="42">
        <f t="shared" si="0"/>
        <v>115.80892486514638</v>
      </c>
      <c r="H23" s="41">
        <f t="shared" si="1"/>
        <v>3527.2598400000425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3">
      <c r="B24" s="39" t="s">
        <v>28</v>
      </c>
      <c r="C24" s="40" t="s">
        <v>29</v>
      </c>
      <c r="D24" s="41">
        <f>283793.93362-255414.54026</f>
        <v>28379.393360000016</v>
      </c>
      <c r="E24" s="41">
        <f>131828.13555-118645.32199</f>
        <v>13182.81356000001</v>
      </c>
      <c r="F24" s="41">
        <f>45554.671-40999.2039</f>
        <v>4555.4671000000017</v>
      </c>
      <c r="G24" s="42">
        <f t="shared" si="0"/>
        <v>34.556106549382157</v>
      </c>
      <c r="H24" s="41">
        <f t="shared" si="1"/>
        <v>-8627.3464600000079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7.25" x14ac:dyDescent="0.3">
      <c r="B25" s="39" t="s">
        <v>30</v>
      </c>
      <c r="C25" s="40" t="s">
        <v>31</v>
      </c>
      <c r="D25" s="41">
        <f>93.7654-84.38888</f>
        <v>9.3765199999999993</v>
      </c>
      <c r="E25" s="41">
        <f>76.26249-68.63625</f>
        <v>7.6262399999999957</v>
      </c>
      <c r="F25" s="41">
        <v>0</v>
      </c>
      <c r="G25" s="42">
        <f t="shared" si="0"/>
        <v>0</v>
      </c>
      <c r="H25" s="41">
        <f t="shared" si="1"/>
        <v>-7.6262399999999957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3">
      <c r="B26" s="39" t="s">
        <v>32</v>
      </c>
      <c r="C26" s="40" t="s">
        <v>33</v>
      </c>
      <c r="D26" s="41">
        <f>3002721.23897-2702449.11496</f>
        <v>300272.12400999991</v>
      </c>
      <c r="E26" s="41">
        <f>1679354.3499-1511418.91484</f>
        <v>167935.43506000005</v>
      </c>
      <c r="F26" s="41">
        <f>1563001.82573-1406701.64308</f>
        <v>156300.18264999986</v>
      </c>
      <c r="G26" s="42">
        <f t="shared" si="0"/>
        <v>93.071591825844763</v>
      </c>
      <c r="H26" s="41">
        <f t="shared" si="1"/>
        <v>-11635.25241000019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3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1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3">
      <c r="B28" s="39" t="s">
        <v>36</v>
      </c>
      <c r="C28" s="50" t="s">
        <v>37</v>
      </c>
      <c r="D28" s="41">
        <f>264600.27971-238140.25172</f>
        <v>26460.027989999973</v>
      </c>
      <c r="E28" s="41">
        <f>112173.55942-100956.20346</f>
        <v>11217.355960000001</v>
      </c>
      <c r="F28" s="41">
        <f>185993.26428-167393.93785</f>
        <v>18599.326430000016</v>
      </c>
      <c r="G28" s="42">
        <f t="shared" si="0"/>
        <v>165.80847123264522</v>
      </c>
      <c r="H28" s="41">
        <f t="shared" si="1"/>
        <v>7381.9704700000148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5" x14ac:dyDescent="0.3">
      <c r="B29" s="33">
        <v>13000000</v>
      </c>
      <c r="C29" s="34" t="s">
        <v>38</v>
      </c>
      <c r="D29" s="49">
        <f>D31+D36+D39+D30</f>
        <v>1823.5424799999998</v>
      </c>
      <c r="E29" s="49">
        <f>E31+E36+E39+E30</f>
        <v>1063.6971800000001</v>
      </c>
      <c r="F29" s="49">
        <f>F31+F36+F39+F30</f>
        <v>755.29118000000005</v>
      </c>
      <c r="G29" s="36">
        <f t="shared" si="0"/>
        <v>71.006221902365112</v>
      </c>
      <c r="H29" s="35">
        <f t="shared" si="1"/>
        <v>-308.40600000000006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5" x14ac:dyDescent="0.3">
      <c r="B30" s="33" t="s">
        <v>39</v>
      </c>
      <c r="C30" s="34" t="s">
        <v>40</v>
      </c>
      <c r="D30" s="49">
        <v>75.782809999999998</v>
      </c>
      <c r="E30" s="49">
        <v>70.060879999999997</v>
      </c>
      <c r="F30" s="49">
        <v>68.068209999999993</v>
      </c>
      <c r="G30" s="36">
        <v>0</v>
      </c>
      <c r="H30" s="35">
        <f t="shared" si="1"/>
        <v>-1.9926700000000039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1.5" x14ac:dyDescent="0.3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515.52332999999999</v>
      </c>
      <c r="F31" s="49">
        <f>F32+F33+F34+F35</f>
        <v>554.09930000000008</v>
      </c>
      <c r="G31" s="36">
        <f t="shared" si="0"/>
        <v>107.48287570225001</v>
      </c>
      <c r="H31" s="35">
        <f t="shared" si="1"/>
        <v>38.575970000000098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3" x14ac:dyDescent="0.3">
      <c r="B32" s="39" t="s">
        <v>42</v>
      </c>
      <c r="C32" s="40" t="s">
        <v>43</v>
      </c>
      <c r="D32" s="41">
        <v>1071.8583799999999</v>
      </c>
      <c r="E32" s="41">
        <v>495.25425000000001</v>
      </c>
      <c r="F32" s="41">
        <v>535.64684999999997</v>
      </c>
      <c r="G32" s="42">
        <f t="shared" si="0"/>
        <v>108.15593202885184</v>
      </c>
      <c r="H32" s="41">
        <f t="shared" si="1"/>
        <v>40.392599999999959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5" x14ac:dyDescent="0.3">
      <c r="B33" s="39">
        <v>13020200</v>
      </c>
      <c r="C33" s="40" t="s">
        <v>44</v>
      </c>
      <c r="D33" s="104">
        <v>5.2379699999999998</v>
      </c>
      <c r="E33" s="55">
        <v>2.8584700000000001</v>
      </c>
      <c r="F33" s="55">
        <v>1.413E-2</v>
      </c>
      <c r="G33" s="42">
        <f t="shared" si="0"/>
        <v>0.49432038817969054</v>
      </c>
      <c r="H33" s="41">
        <f t="shared" si="1"/>
        <v>-2.8443399999999999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7.25" x14ac:dyDescent="0.3">
      <c r="B34" s="39" t="s">
        <v>45</v>
      </c>
      <c r="C34" s="40" t="s">
        <v>46</v>
      </c>
      <c r="D34" s="41">
        <v>0.35524</v>
      </c>
      <c r="E34" s="41">
        <v>0</v>
      </c>
      <c r="F34" s="48">
        <v>0.45212000000000002</v>
      </c>
      <c r="G34" s="42">
        <v>0</v>
      </c>
      <c r="H34" s="41">
        <f t="shared" si="1"/>
        <v>0.45212000000000002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7.25" x14ac:dyDescent="0.3">
      <c r="B35" s="39" t="s">
        <v>47</v>
      </c>
      <c r="C35" s="40" t="s">
        <v>48</v>
      </c>
      <c r="D35" s="105">
        <v>52.042580000000001</v>
      </c>
      <c r="E35" s="58">
        <v>17.410609999999998</v>
      </c>
      <c r="F35" s="58">
        <v>17.9862</v>
      </c>
      <c r="G35" s="42">
        <v>0</v>
      </c>
      <c r="H35" s="41">
        <f t="shared" si="1"/>
        <v>0.57559000000000182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25" x14ac:dyDescent="0.3">
      <c r="B36" s="51">
        <v>13030000</v>
      </c>
      <c r="C36" s="52" t="s">
        <v>49</v>
      </c>
      <c r="D36" s="59">
        <f>D37+D38</f>
        <v>606.08915999999999</v>
      </c>
      <c r="E36" s="59">
        <f>E37+E38</f>
        <v>476.18326999999999</v>
      </c>
      <c r="F36" s="59">
        <f>F37+F38</f>
        <v>113.98678000000001</v>
      </c>
      <c r="G36" s="36">
        <f t="shared" si="0"/>
        <v>23.93758604748966</v>
      </c>
      <c r="H36" s="35">
        <f t="shared" si="1"/>
        <v>-362.19648999999998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7.25" x14ac:dyDescent="0.3">
      <c r="B37" s="39" t="s">
        <v>50</v>
      </c>
      <c r="C37" s="40" t="s">
        <v>51</v>
      </c>
      <c r="D37" s="48">
        <f>725.58676-507.91064</f>
        <v>217.67612000000003</v>
      </c>
      <c r="E37" s="48">
        <f>305.60871-213.92607</f>
        <v>91.682639999999964</v>
      </c>
      <c r="F37" s="48">
        <f>379.95582-265.96904</f>
        <v>113.98678000000001</v>
      </c>
      <c r="G37" s="42">
        <f t="shared" si="0"/>
        <v>124.32754990475847</v>
      </c>
      <c r="H37" s="41">
        <f t="shared" si="1"/>
        <v>22.304140000000046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7.25" x14ac:dyDescent="0.3">
      <c r="B38" s="39" t="s">
        <v>52</v>
      </c>
      <c r="C38" s="62" t="s">
        <v>53</v>
      </c>
      <c r="D38" s="48">
        <v>388.41304000000002</v>
      </c>
      <c r="E38" s="48">
        <v>384.50063</v>
      </c>
      <c r="F38" s="48">
        <v>0</v>
      </c>
      <c r="G38" s="42">
        <f t="shared" si="0"/>
        <v>0</v>
      </c>
      <c r="H38" s="41">
        <f t="shared" si="1"/>
        <v>-384.50063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68" customFormat="1" ht="31.5" x14ac:dyDescent="0.3">
      <c r="B39" s="51" t="s">
        <v>54</v>
      </c>
      <c r="C39" s="52" t="s">
        <v>55</v>
      </c>
      <c r="D39" s="65">
        <v>12.17634</v>
      </c>
      <c r="E39" s="65">
        <v>1.9297</v>
      </c>
      <c r="F39" s="65">
        <v>19.136890000000001</v>
      </c>
      <c r="G39" s="36">
        <f t="shared" si="0"/>
        <v>991.70285536611914</v>
      </c>
      <c r="H39" s="35">
        <f t="shared" si="1"/>
        <v>17.207190000000001</v>
      </c>
      <c r="I39" s="66"/>
      <c r="J39" s="6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s="15" customFormat="1" ht="20.25" x14ac:dyDescent="0.3">
      <c r="B40" s="33">
        <v>14000000</v>
      </c>
      <c r="C40" s="34" t="s">
        <v>56</v>
      </c>
      <c r="D40" s="49">
        <f>D41</f>
        <v>136843.32884999999</v>
      </c>
      <c r="E40" s="49">
        <f>E41</f>
        <v>55254.581270000002</v>
      </c>
      <c r="F40" s="49">
        <f>F41</f>
        <v>64945.045660000003</v>
      </c>
      <c r="G40" s="36">
        <f t="shared" si="0"/>
        <v>117.53784784405082</v>
      </c>
      <c r="H40" s="35">
        <f t="shared" si="1"/>
        <v>9690.464390000001</v>
      </c>
      <c r="I40" s="69"/>
      <c r="J40" s="3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2:33" s="21" customFormat="1" ht="47.25" x14ac:dyDescent="0.3">
      <c r="B41" s="71">
        <v>14040000</v>
      </c>
      <c r="C41" s="72" t="s">
        <v>57</v>
      </c>
      <c r="D41" s="106">
        <v>136843.32884999999</v>
      </c>
      <c r="E41" s="73">
        <v>55254.581270000002</v>
      </c>
      <c r="F41" s="73">
        <v>64945.045660000003</v>
      </c>
      <c r="G41" s="42">
        <f t="shared" si="0"/>
        <v>117.53784784405082</v>
      </c>
      <c r="H41" s="41">
        <f t="shared" si="1"/>
        <v>9690.464390000001</v>
      </c>
      <c r="I41" s="63"/>
      <c r="J41" s="4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2:33" s="15" customFormat="1" ht="20.25" x14ac:dyDescent="0.3">
      <c r="B42" s="33" t="s">
        <v>58</v>
      </c>
      <c r="C42" s="74" t="s">
        <v>59</v>
      </c>
      <c r="D42" s="35">
        <f>D43+D54+D56+D67+D59</f>
        <v>1631225.2305800002</v>
      </c>
      <c r="E42" s="35">
        <f>E43+E54+E56+E67+E59</f>
        <v>656458.25272000022</v>
      </c>
      <c r="F42" s="35">
        <f>F43+F54+F56+F67+F59</f>
        <v>856920.1865200001</v>
      </c>
      <c r="G42" s="36">
        <f t="shared" si="0"/>
        <v>130.53688988894515</v>
      </c>
      <c r="H42" s="35">
        <f t="shared" si="1"/>
        <v>200461.93379999988</v>
      </c>
      <c r="I42" s="69"/>
      <c r="J42" s="32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76" customFormat="1" ht="20.25" x14ac:dyDescent="0.3">
      <c r="B43" s="51" t="s">
        <v>60</v>
      </c>
      <c r="C43" s="75" t="s">
        <v>61</v>
      </c>
      <c r="D43" s="59">
        <f>D44+D45+D46+D47+D48+D49+D50+D51+D52+D53</f>
        <v>880901.82317000022</v>
      </c>
      <c r="E43" s="59">
        <f>E44+E45+E46+E47+E48+E49+E50+E51+E52+E53</f>
        <v>305169.65246000007</v>
      </c>
      <c r="F43" s="59">
        <f>F44+F45+F46+F47+F48+F49+F50+F51+F52+F53</f>
        <v>420136.48156000004</v>
      </c>
      <c r="G43" s="36">
        <f t="shared" si="0"/>
        <v>137.67308714128092</v>
      </c>
      <c r="H43" s="35">
        <f t="shared" si="1"/>
        <v>114966.82909999997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3" x14ac:dyDescent="0.3">
      <c r="B44" s="71">
        <v>18010100</v>
      </c>
      <c r="C44" s="72" t="s">
        <v>62</v>
      </c>
      <c r="D44" s="41">
        <v>7764.3502600000002</v>
      </c>
      <c r="E44" s="41">
        <v>3717.38753</v>
      </c>
      <c r="F44" s="41">
        <v>4137.5833300000004</v>
      </c>
      <c r="G44" s="42">
        <f t="shared" si="0"/>
        <v>111.30352422525074</v>
      </c>
      <c r="H44" s="41">
        <f t="shared" si="1"/>
        <v>420.19580000000042</v>
      </c>
      <c r="I44" s="63"/>
      <c r="J44" s="4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2:33" s="21" customFormat="1" ht="63" x14ac:dyDescent="0.3">
      <c r="B45" s="71">
        <v>18010200</v>
      </c>
      <c r="C45" s="72" t="s">
        <v>63</v>
      </c>
      <c r="D45" s="105">
        <v>17143.937140000002</v>
      </c>
      <c r="E45" s="58">
        <v>1987.2539400000001</v>
      </c>
      <c r="F45" s="58">
        <v>4592.6235900000001</v>
      </c>
      <c r="G45" s="42">
        <f t="shared" si="0"/>
        <v>231.10401230353079</v>
      </c>
      <c r="H45" s="41">
        <f t="shared" si="1"/>
        <v>2605.3696500000001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3" x14ac:dyDescent="0.3">
      <c r="B46" s="71">
        <v>18010300</v>
      </c>
      <c r="C46" s="72" t="s">
        <v>64</v>
      </c>
      <c r="D46" s="41">
        <v>10477.02512</v>
      </c>
      <c r="E46" s="41">
        <v>1394.5493799999999</v>
      </c>
      <c r="F46" s="41">
        <v>2643.6608999999999</v>
      </c>
      <c r="G46" s="42">
        <f t="shared" si="0"/>
        <v>189.57097811767699</v>
      </c>
      <c r="H46" s="41">
        <f t="shared" si="1"/>
        <v>1249.1115199999999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3" x14ac:dyDescent="0.3">
      <c r="B47" s="71">
        <v>18010400</v>
      </c>
      <c r="C47" s="72" t="s">
        <v>65</v>
      </c>
      <c r="D47" s="41">
        <v>157362.89962000001</v>
      </c>
      <c r="E47" s="41">
        <v>63447.575579999997</v>
      </c>
      <c r="F47" s="41">
        <v>99617.377680000005</v>
      </c>
      <c r="G47" s="42">
        <f t="shared" si="0"/>
        <v>157.00738250336155</v>
      </c>
      <c r="H47" s="41">
        <f t="shared" si="1"/>
        <v>36169.802100000008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20.25" x14ac:dyDescent="0.3">
      <c r="B48" s="71">
        <v>18010500</v>
      </c>
      <c r="C48" s="72" t="s">
        <v>66</v>
      </c>
      <c r="D48" s="77">
        <v>271062.41204000002</v>
      </c>
      <c r="E48" s="77">
        <v>91423.789950000006</v>
      </c>
      <c r="F48" s="77">
        <v>124303.99903000001</v>
      </c>
      <c r="G48" s="42">
        <f t="shared" si="0"/>
        <v>135.96460953760757</v>
      </c>
      <c r="H48" s="41">
        <f t="shared" si="1"/>
        <v>32880.209080000001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0.25" x14ac:dyDescent="0.3">
      <c r="B49" s="71">
        <v>18010600</v>
      </c>
      <c r="C49" s="72" t="s">
        <v>67</v>
      </c>
      <c r="D49" s="77">
        <v>397123.96191000001</v>
      </c>
      <c r="E49" s="77">
        <v>136273.60144999999</v>
      </c>
      <c r="F49" s="77">
        <v>178597.81318999999</v>
      </c>
      <c r="G49" s="42">
        <f t="shared" si="0"/>
        <v>131.05826168065951</v>
      </c>
      <c r="H49" s="41">
        <f t="shared" si="1"/>
        <v>42324.211739999999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0.25" x14ac:dyDescent="0.3">
      <c r="B50" s="71">
        <v>18010700</v>
      </c>
      <c r="C50" s="72" t="s">
        <v>68</v>
      </c>
      <c r="D50" s="77">
        <v>10375.075570000001</v>
      </c>
      <c r="E50" s="77">
        <v>3113.99505</v>
      </c>
      <c r="F50" s="77">
        <v>1642.4249199999999</v>
      </c>
      <c r="G50" s="42">
        <f t="shared" si="0"/>
        <v>52.743337533564791</v>
      </c>
      <c r="H50" s="41">
        <f t="shared" si="1"/>
        <v>-1471.5701300000001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0.25" x14ac:dyDescent="0.3">
      <c r="B51" s="71">
        <v>18010900</v>
      </c>
      <c r="C51" s="72" t="s">
        <v>69</v>
      </c>
      <c r="D51" s="77">
        <v>2567.81648</v>
      </c>
      <c r="E51" s="77">
        <v>757.12189000000001</v>
      </c>
      <c r="F51" s="77">
        <v>2065.3779599999998</v>
      </c>
      <c r="G51" s="42">
        <f t="shared" si="0"/>
        <v>272.79332261810578</v>
      </c>
      <c r="H51" s="41">
        <f t="shared" si="1"/>
        <v>1308.2560699999999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0.25" x14ac:dyDescent="0.3">
      <c r="B52" s="71" t="s">
        <v>70</v>
      </c>
      <c r="C52" s="72" t="s">
        <v>71</v>
      </c>
      <c r="D52" s="41">
        <v>3633.1633499999998</v>
      </c>
      <c r="E52" s="41">
        <v>1401.8428200000001</v>
      </c>
      <c r="F52" s="41">
        <v>995.11524999999995</v>
      </c>
      <c r="G52" s="42">
        <f t="shared" si="0"/>
        <v>70.986221550858303</v>
      </c>
      <c r="H52" s="41">
        <f t="shared" si="1"/>
        <v>-406.72757000000013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0.25" x14ac:dyDescent="0.3">
      <c r="B53" s="71" t="s">
        <v>72</v>
      </c>
      <c r="C53" s="72" t="s">
        <v>73</v>
      </c>
      <c r="D53" s="41">
        <v>3391.1816800000001</v>
      </c>
      <c r="E53" s="41">
        <v>1652.53487</v>
      </c>
      <c r="F53" s="41">
        <v>1540.5057099999999</v>
      </c>
      <c r="G53" s="42">
        <f t="shared" si="0"/>
        <v>93.22076876961755</v>
      </c>
      <c r="H53" s="41">
        <f t="shared" si="1"/>
        <v>-112.02916000000005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76" customFormat="1" ht="32.25" x14ac:dyDescent="0.3">
      <c r="B54" s="51" t="s">
        <v>74</v>
      </c>
      <c r="C54" s="75" t="s">
        <v>75</v>
      </c>
      <c r="D54" s="60">
        <f>D55</f>
        <v>113.08226999999999</v>
      </c>
      <c r="E54" s="60">
        <f>E55</f>
        <v>112.63912999999999</v>
      </c>
      <c r="F54" s="60">
        <f>F55</f>
        <v>0</v>
      </c>
      <c r="G54" s="36">
        <v>0</v>
      </c>
      <c r="H54" s="35">
        <f t="shared" si="1"/>
        <v>-112.63912999999999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25" x14ac:dyDescent="0.3">
      <c r="B55" s="39" t="s">
        <v>76</v>
      </c>
      <c r="C55" s="78" t="s">
        <v>77</v>
      </c>
      <c r="D55" s="48">
        <v>113.08226999999999</v>
      </c>
      <c r="E55" s="48">
        <v>112.63912999999999</v>
      </c>
      <c r="F55" s="48">
        <v>0</v>
      </c>
      <c r="G55" s="42">
        <v>0</v>
      </c>
      <c r="H55" s="41">
        <f t="shared" si="1"/>
        <v>-112.63912999999999</v>
      </c>
      <c r="I55" s="63"/>
      <c r="J55" s="4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2:33" s="76" customFormat="1" ht="20.25" x14ac:dyDescent="0.3">
      <c r="B56" s="51" t="s">
        <v>78</v>
      </c>
      <c r="C56" s="75" t="s">
        <v>79</v>
      </c>
      <c r="D56" s="59">
        <f>D57+D58</f>
        <v>3363.34402</v>
      </c>
      <c r="E56" s="59">
        <f>E57+E58</f>
        <v>1992.0067300000001</v>
      </c>
      <c r="F56" s="59">
        <f>F57+F58</f>
        <v>2026.2036700000001</v>
      </c>
      <c r="G56" s="36">
        <f t="shared" si="0"/>
        <v>101.7167080554994</v>
      </c>
      <c r="H56" s="35">
        <f t="shared" si="1"/>
        <v>34.196940000000041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25" x14ac:dyDescent="0.3">
      <c r="B57" s="39" t="s">
        <v>80</v>
      </c>
      <c r="C57" s="78" t="s">
        <v>81</v>
      </c>
      <c r="D57" s="48">
        <v>2879.8629799999999</v>
      </c>
      <c r="E57" s="107">
        <v>1726.60059</v>
      </c>
      <c r="F57" s="48">
        <v>1681.8266100000001</v>
      </c>
      <c r="G57" s="42">
        <f t="shared" si="0"/>
        <v>97.406813118255684</v>
      </c>
      <c r="H57" s="41">
        <f t="shared" si="1"/>
        <v>-44.773979999999938</v>
      </c>
      <c r="I57" s="63"/>
      <c r="J57" s="4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2:33" s="21" customFormat="1" ht="32.25" x14ac:dyDescent="0.3">
      <c r="B58" s="39" t="s">
        <v>82</v>
      </c>
      <c r="C58" s="78" t="s">
        <v>83</v>
      </c>
      <c r="D58" s="48">
        <v>483.48104000000001</v>
      </c>
      <c r="E58" s="48">
        <v>265.40613999999999</v>
      </c>
      <c r="F58" s="48">
        <v>344.37705999999997</v>
      </c>
      <c r="G58" s="42">
        <f t="shared" si="0"/>
        <v>129.75474493544118</v>
      </c>
      <c r="H58" s="41">
        <f t="shared" si="1"/>
        <v>78.970919999999978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25" x14ac:dyDescent="0.3">
      <c r="B59" s="51" t="s">
        <v>84</v>
      </c>
      <c r="C59" s="75" t="s">
        <v>85</v>
      </c>
      <c r="D59" s="59">
        <f>D60+D61+D62+D63+D64+D65+D66</f>
        <v>-0.83499999999999996</v>
      </c>
      <c r="E59" s="59">
        <f>E60+E61+E62+E63+E64+E65+E66</f>
        <v>-0.83499999999999996</v>
      </c>
      <c r="F59" s="59">
        <f>F60+F61+F62+F63+F64+F65+F66</f>
        <v>0</v>
      </c>
      <c r="G59" s="36">
        <v>0</v>
      </c>
      <c r="H59" s="35">
        <f t="shared" si="1"/>
        <v>0.83499999999999996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48" x14ac:dyDescent="0.3">
      <c r="B60" s="79">
        <v>18040100</v>
      </c>
      <c r="C60" s="78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1"/>
        <v>0</v>
      </c>
      <c r="I60" s="63"/>
      <c r="J60" s="44"/>
      <c r="K60" s="64"/>
      <c r="L60" s="8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 x14ac:dyDescent="0.3">
      <c r="B61" s="79">
        <v>18040200</v>
      </c>
      <c r="C61" s="78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1"/>
        <v>0</v>
      </c>
      <c r="I61" s="63"/>
      <c r="J61" s="4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 x14ac:dyDescent="0.3">
      <c r="B62" s="79">
        <v>18040500</v>
      </c>
      <c r="C62" s="78" t="s">
        <v>88</v>
      </c>
      <c r="D62" s="41">
        <v>-0.83499999999999996</v>
      </c>
      <c r="E62" s="41">
        <v>-0.83499999999999996</v>
      </c>
      <c r="F62" s="41">
        <v>0</v>
      </c>
      <c r="G62" s="42">
        <v>0</v>
      </c>
      <c r="H62" s="41">
        <f t="shared" si="1"/>
        <v>0.83499999999999996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58.9" customHeight="1" x14ac:dyDescent="0.3">
      <c r="B63" s="79">
        <v>18040600</v>
      </c>
      <c r="C63" s="78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1"/>
        <v>0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48" x14ac:dyDescent="0.3">
      <c r="B64" s="79">
        <v>18040700</v>
      </c>
      <c r="C64" s="78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66" customHeight="1" x14ac:dyDescent="0.3">
      <c r="B65" s="79">
        <v>18040800</v>
      </c>
      <c r="C65" s="78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48" x14ac:dyDescent="0.3">
      <c r="B66" s="79">
        <v>18041400</v>
      </c>
      <c r="C66" s="78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76" customFormat="1" ht="20.25" x14ac:dyDescent="0.3">
      <c r="B67" s="51" t="s">
        <v>93</v>
      </c>
      <c r="C67" s="75" t="s">
        <v>94</v>
      </c>
      <c r="D67" s="59">
        <f>D70+D71+D68+D69</f>
        <v>746847.81611999997</v>
      </c>
      <c r="E67" s="59">
        <f>E70+E71+E68+E69</f>
        <v>349184.78940000001</v>
      </c>
      <c r="F67" s="59">
        <f>F70+F71+F68+F69</f>
        <v>434757.50129000004</v>
      </c>
      <c r="G67" s="36">
        <f t="shared" si="0"/>
        <v>124.50642596346724</v>
      </c>
      <c r="H67" s="35">
        <f t="shared" si="1"/>
        <v>85572.711890000035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6" customFormat="1" ht="32.25" x14ac:dyDescent="0.3">
      <c r="B68" s="39" t="s">
        <v>95</v>
      </c>
      <c r="C68" s="78" t="s">
        <v>96</v>
      </c>
      <c r="D68" s="81">
        <v>20.686</v>
      </c>
      <c r="E68" s="81">
        <v>-2.907</v>
      </c>
      <c r="F68" s="81">
        <v>2.3180000000000001</v>
      </c>
      <c r="G68" s="42">
        <f t="shared" si="0"/>
        <v>-79.738562091503269</v>
      </c>
      <c r="H68" s="41">
        <f t="shared" si="1"/>
        <v>5.2249999999999996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25" x14ac:dyDescent="0.3">
      <c r="B69" s="39" t="s">
        <v>97</v>
      </c>
      <c r="C69" s="78" t="s">
        <v>98</v>
      </c>
      <c r="D69" s="81">
        <v>4.8700000000000002E-3</v>
      </c>
      <c r="E69" s="81">
        <v>0</v>
      </c>
      <c r="F69" s="81">
        <v>0</v>
      </c>
      <c r="G69" s="42">
        <v>0</v>
      </c>
      <c r="H69" s="41">
        <f t="shared" si="1"/>
        <v>0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0.25" x14ac:dyDescent="0.3">
      <c r="B70" s="39" t="s">
        <v>99</v>
      </c>
      <c r="C70" s="78" t="s">
        <v>100</v>
      </c>
      <c r="D70" s="41">
        <v>158070.02837000001</v>
      </c>
      <c r="E70" s="41">
        <v>78323.007280000005</v>
      </c>
      <c r="F70" s="41">
        <v>99334.909150000007</v>
      </c>
      <c r="G70" s="42">
        <f t="shared" si="0"/>
        <v>126.82724093430649</v>
      </c>
      <c r="H70" s="41">
        <f t="shared" si="1"/>
        <v>21011.901870000002</v>
      </c>
      <c r="I70" s="63"/>
      <c r="J70" s="4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2:33" s="21" customFormat="1" ht="20.25" x14ac:dyDescent="0.3">
      <c r="B71" s="39" t="s">
        <v>101</v>
      </c>
      <c r="C71" s="78" t="s">
        <v>102</v>
      </c>
      <c r="D71" s="58">
        <v>588757.09687999997</v>
      </c>
      <c r="E71" s="58">
        <v>270864.68912</v>
      </c>
      <c r="F71" s="58">
        <v>335420.27413999999</v>
      </c>
      <c r="G71" s="42">
        <f t="shared" si="0"/>
        <v>123.83314902718834</v>
      </c>
      <c r="H71" s="41">
        <f t="shared" si="1"/>
        <v>64555.585019999999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38" customFormat="1" ht="20.25" x14ac:dyDescent="0.3">
      <c r="B72" s="27">
        <v>20000000</v>
      </c>
      <c r="C72" s="28" t="s">
        <v>103</v>
      </c>
      <c r="D72" s="29">
        <f>D73+D82+D103</f>
        <v>48775.706190000004</v>
      </c>
      <c r="E72" s="29">
        <f>E73+E82+E103</f>
        <v>16143.905429999999</v>
      </c>
      <c r="F72" s="29">
        <f>F73+F82+F103</f>
        <v>22377.586090000004</v>
      </c>
      <c r="G72" s="29">
        <f t="shared" si="0"/>
        <v>138.61321343233368</v>
      </c>
      <c r="H72" s="29">
        <f t="shared" si="1"/>
        <v>6233.6806600000054</v>
      </c>
      <c r="I72" s="69"/>
      <c r="J72" s="32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2:33" s="38" customFormat="1" ht="38.25" customHeight="1" x14ac:dyDescent="0.3">
      <c r="B73" s="33">
        <v>21000000</v>
      </c>
      <c r="C73" s="82" t="s">
        <v>104</v>
      </c>
      <c r="D73" s="49">
        <f>D74+D77</f>
        <v>2704.93984</v>
      </c>
      <c r="E73" s="49">
        <f>E74+E77</f>
        <v>815.01729999999998</v>
      </c>
      <c r="F73" s="49">
        <f>F74+F77</f>
        <v>2170.53629</v>
      </c>
      <c r="G73" s="36">
        <f t="shared" si="0"/>
        <v>266.31781803895456</v>
      </c>
      <c r="H73" s="35">
        <f t="shared" si="1"/>
        <v>1355.51899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78.75" x14ac:dyDescent="0.3">
      <c r="B74" s="33" t="s">
        <v>105</v>
      </c>
      <c r="C74" s="82" t="s">
        <v>106</v>
      </c>
      <c r="D74" s="49">
        <f>D75+D76</f>
        <v>0.20868999999999999</v>
      </c>
      <c r="E74" s="49">
        <f>E75+E76</f>
        <v>0</v>
      </c>
      <c r="F74" s="49">
        <f>F75+F76</f>
        <v>1550.2892400000001</v>
      </c>
      <c r="G74" s="36">
        <v>0</v>
      </c>
      <c r="H74" s="35">
        <f t="shared" si="1"/>
        <v>1550.2892400000001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63" x14ac:dyDescent="0.3">
      <c r="B75" s="39" t="s">
        <v>107</v>
      </c>
      <c r="C75" s="83" t="s">
        <v>108</v>
      </c>
      <c r="D75" s="77">
        <v>0</v>
      </c>
      <c r="E75" s="77">
        <v>0</v>
      </c>
      <c r="F75" s="77">
        <v>1395.1402399999999</v>
      </c>
      <c r="G75" s="42">
        <v>0</v>
      </c>
      <c r="H75" s="41">
        <f t="shared" si="1"/>
        <v>1395.1402399999999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3" x14ac:dyDescent="0.3">
      <c r="B76" s="39" t="s">
        <v>109</v>
      </c>
      <c r="C76" s="83" t="s">
        <v>110</v>
      </c>
      <c r="D76" s="77">
        <v>0.20868999999999999</v>
      </c>
      <c r="E76" s="77">
        <v>0</v>
      </c>
      <c r="F76" s="77">
        <v>155.149</v>
      </c>
      <c r="G76" s="42">
        <v>0</v>
      </c>
      <c r="H76" s="41">
        <f t="shared" ref="H76:H111" si="2">F76-E76</f>
        <v>155.149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46" customFormat="1" ht="20.25" x14ac:dyDescent="0.3">
      <c r="B77" s="51">
        <v>21080000</v>
      </c>
      <c r="C77" s="84" t="s">
        <v>111</v>
      </c>
      <c r="D77" s="59">
        <f>D78+D80+D81+D79</f>
        <v>2704.7311500000001</v>
      </c>
      <c r="E77" s="59">
        <f>E78+E80+E81+E79</f>
        <v>815.01729999999998</v>
      </c>
      <c r="F77" s="59">
        <f>F78+F80+F81+F79</f>
        <v>620.24704999999994</v>
      </c>
      <c r="G77" s="36">
        <f t="shared" ref="G77:G111" si="3">F77/E77*100</f>
        <v>76.102317091919389</v>
      </c>
      <c r="H77" s="35">
        <f t="shared" si="2"/>
        <v>-194.77025000000003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0.25" x14ac:dyDescent="0.3">
      <c r="B78" s="39" t="s">
        <v>112</v>
      </c>
      <c r="C78" s="83" t="s">
        <v>111</v>
      </c>
      <c r="D78" s="48">
        <v>298.25409999999999</v>
      </c>
      <c r="E78" s="48">
        <v>238.37890999999999</v>
      </c>
      <c r="F78" s="48">
        <v>36.911070000000002</v>
      </c>
      <c r="G78" s="42">
        <f t="shared" si="3"/>
        <v>15.484201182059271</v>
      </c>
      <c r="H78" s="41">
        <f t="shared" si="2"/>
        <v>-201.46784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3">
      <c r="B79" s="39" t="s">
        <v>113</v>
      </c>
      <c r="C79" s="83" t="s">
        <v>114</v>
      </c>
      <c r="D79" s="41">
        <v>9.7000000000000003E-3</v>
      </c>
      <c r="E79" s="41">
        <v>0</v>
      </c>
      <c r="F79" s="41">
        <v>0</v>
      </c>
      <c r="G79" s="42">
        <v>0</v>
      </c>
      <c r="H79" s="41">
        <f t="shared" si="2"/>
        <v>0</v>
      </c>
      <c r="I79" s="69"/>
      <c r="J79" s="44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2:33" s="38" customFormat="1" ht="20.25" x14ac:dyDescent="0.3">
      <c r="B80" s="39" t="s">
        <v>115</v>
      </c>
      <c r="C80" s="83" t="s">
        <v>116</v>
      </c>
      <c r="D80" s="48">
        <v>955.25247999999999</v>
      </c>
      <c r="E80" s="48">
        <v>281.21508999999998</v>
      </c>
      <c r="F80" s="48">
        <v>377.09557000000001</v>
      </c>
      <c r="G80" s="42">
        <f t="shared" si="3"/>
        <v>134.09506936487657</v>
      </c>
      <c r="H80" s="41">
        <f t="shared" si="2"/>
        <v>95.880480000000034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63" x14ac:dyDescent="0.3">
      <c r="B81" s="39" t="s">
        <v>117</v>
      </c>
      <c r="C81" s="83" t="s">
        <v>118</v>
      </c>
      <c r="D81" s="48">
        <v>1451.21487</v>
      </c>
      <c r="E81" s="48">
        <v>295.42329999999998</v>
      </c>
      <c r="F81" s="48">
        <v>206.24041</v>
      </c>
      <c r="G81" s="42">
        <f t="shared" si="3"/>
        <v>69.811829330997256</v>
      </c>
      <c r="H81" s="41">
        <f t="shared" si="2"/>
        <v>-89.182889999999986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45.6" customHeight="1" x14ac:dyDescent="0.3">
      <c r="B82" s="33">
        <v>22000000</v>
      </c>
      <c r="C82" s="82" t="s">
        <v>119</v>
      </c>
      <c r="D82" s="49">
        <f>D83+D96+D98</f>
        <v>44899.035560000004</v>
      </c>
      <c r="E82" s="49">
        <f>E83+E96+E98</f>
        <v>14330.587389999999</v>
      </c>
      <c r="F82" s="49">
        <f>F83+F96+F98</f>
        <v>19982.702340000003</v>
      </c>
      <c r="G82" s="36">
        <f t="shared" si="3"/>
        <v>139.44091610609135</v>
      </c>
      <c r="H82" s="35">
        <f t="shared" si="2"/>
        <v>5652.1149500000047</v>
      </c>
      <c r="I82" s="69"/>
      <c r="J82" s="3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46" customFormat="1" ht="30" customHeight="1" x14ac:dyDescent="0.3">
      <c r="B83" s="51" t="s">
        <v>120</v>
      </c>
      <c r="C83" s="85" t="s">
        <v>121</v>
      </c>
      <c r="D83" s="59">
        <f>D85+D89+D90+D91+D92+D93+D94+D95+D86+D88+D84</f>
        <v>38020.130130000005</v>
      </c>
      <c r="E83" s="59">
        <f>E85+E89+E90+E91+E92+E93+E94+E95+E86+E88+E84</f>
        <v>12479.496779999999</v>
      </c>
      <c r="F83" s="59">
        <f>F85+F89+F90+F91+F92+F93+F94+F95+F86+F88+F84</f>
        <v>18012.283940000001</v>
      </c>
      <c r="G83" s="36">
        <f t="shared" si="3"/>
        <v>144.33501813043458</v>
      </c>
      <c r="H83" s="35">
        <f t="shared" si="2"/>
        <v>5532.7871600000017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3">
      <c r="B84" s="39" t="s">
        <v>122</v>
      </c>
      <c r="C84" s="83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si="2"/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" customHeight="1" x14ac:dyDescent="0.3">
      <c r="B85" s="39" t="s">
        <v>124</v>
      </c>
      <c r="C85" s="83" t="s">
        <v>125</v>
      </c>
      <c r="D85" s="41">
        <v>937.63369999999998</v>
      </c>
      <c r="E85" s="41">
        <v>429.70780000000002</v>
      </c>
      <c r="F85" s="41">
        <v>296.99630000000002</v>
      </c>
      <c r="G85" s="42">
        <f t="shared" si="3"/>
        <v>69.115873623890465</v>
      </c>
      <c r="H85" s="41">
        <f t="shared" si="2"/>
        <v>-132.7115</v>
      </c>
      <c r="I85" s="63"/>
      <c r="J85" s="4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s="21" customFormat="1" ht="31.5" x14ac:dyDescent="0.3">
      <c r="B86" s="39" t="s">
        <v>126</v>
      </c>
      <c r="C86" s="83" t="s">
        <v>127</v>
      </c>
      <c r="D86" s="41">
        <v>33.000999999999998</v>
      </c>
      <c r="E86" s="41">
        <v>30.661000000000001</v>
      </c>
      <c r="F86" s="41">
        <v>3.9</v>
      </c>
      <c r="G86" s="42">
        <f t="shared" si="3"/>
        <v>12.719741691399497</v>
      </c>
      <c r="H86" s="41">
        <f t="shared" si="2"/>
        <v>-26.761000000000003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47.25" x14ac:dyDescent="0.3">
      <c r="B87" s="39" t="s">
        <v>128</v>
      </c>
      <c r="C87" s="83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2"/>
        <v>0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7.25" x14ac:dyDescent="0.3">
      <c r="B88" s="39" t="s">
        <v>130</v>
      </c>
      <c r="C88" s="83" t="s">
        <v>131</v>
      </c>
      <c r="D88" s="41">
        <v>0</v>
      </c>
      <c r="E88" s="41">
        <v>0</v>
      </c>
      <c r="F88" s="41">
        <v>0</v>
      </c>
      <c r="G88" s="42">
        <v>0</v>
      </c>
      <c r="H88" s="41">
        <f t="shared" si="2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67.150000000000006" customHeight="1" x14ac:dyDescent="0.3">
      <c r="B89" s="39" t="s">
        <v>132</v>
      </c>
      <c r="C89" s="40" t="s">
        <v>133</v>
      </c>
      <c r="D89" s="41">
        <v>67.545000000000002</v>
      </c>
      <c r="E89" s="41">
        <v>14.875</v>
      </c>
      <c r="F89" s="41">
        <v>33.798000000000002</v>
      </c>
      <c r="G89" s="42">
        <f t="shared" si="3"/>
        <v>227.21344537815128</v>
      </c>
      <c r="H89" s="41">
        <f t="shared" si="2"/>
        <v>18.923000000000002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47.25" x14ac:dyDescent="0.3">
      <c r="B90" s="39" t="s">
        <v>134</v>
      </c>
      <c r="C90" s="40" t="s">
        <v>135</v>
      </c>
      <c r="D90" s="41">
        <v>6038.4589999999998</v>
      </c>
      <c r="E90" s="41">
        <v>1497.3689999999999</v>
      </c>
      <c r="F90" s="41">
        <v>3526.74</v>
      </c>
      <c r="G90" s="42">
        <f t="shared" si="3"/>
        <v>235.52911807310019</v>
      </c>
      <c r="H90" s="41">
        <f t="shared" si="2"/>
        <v>2029.3709999999999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54" customHeight="1" x14ac:dyDescent="0.3">
      <c r="B91" s="39" t="s">
        <v>136</v>
      </c>
      <c r="C91" s="40" t="s">
        <v>137</v>
      </c>
      <c r="D91" s="41">
        <v>11598.90157</v>
      </c>
      <c r="E91" s="41">
        <v>4484.3209999999999</v>
      </c>
      <c r="F91" s="41">
        <v>5006.3572599999998</v>
      </c>
      <c r="G91" s="42">
        <f t="shared" si="3"/>
        <v>111.64136688698245</v>
      </c>
      <c r="H91" s="41">
        <f t="shared" si="2"/>
        <v>522.03625999999986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48" x14ac:dyDescent="0.3">
      <c r="B92" s="39" t="s">
        <v>138</v>
      </c>
      <c r="C92" s="78" t="s">
        <v>139</v>
      </c>
      <c r="D92" s="41">
        <v>616.36167999999998</v>
      </c>
      <c r="E92" s="41">
        <v>344.87187999999998</v>
      </c>
      <c r="F92" s="41">
        <v>159.64599999999999</v>
      </c>
      <c r="G92" s="42">
        <f t="shared" si="3"/>
        <v>46.291393777886441</v>
      </c>
      <c r="H92" s="41">
        <f t="shared" si="2"/>
        <v>-185.22587999999999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20.25" x14ac:dyDescent="0.3">
      <c r="B93" s="39" t="s">
        <v>140</v>
      </c>
      <c r="C93" s="78" t="s">
        <v>121</v>
      </c>
      <c r="D93" s="41">
        <f>16018.84322+2518.08596</f>
        <v>18536.929179999999</v>
      </c>
      <c r="E93" s="41">
        <f>4484.58288+1137.93222</f>
        <v>5622.5150999999996</v>
      </c>
      <c r="F93" s="41">
        <f>7502.81564+1385.08774</f>
        <v>8887.9033799999997</v>
      </c>
      <c r="G93" s="42">
        <f t="shared" si="3"/>
        <v>158.07700329697647</v>
      </c>
      <c r="H93" s="41">
        <f t="shared" si="2"/>
        <v>3265.3882800000001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48" x14ac:dyDescent="0.3">
      <c r="B94" s="39" t="s">
        <v>141</v>
      </c>
      <c r="C94" s="78" t="s">
        <v>142</v>
      </c>
      <c r="D94" s="41">
        <v>4.2850000000000001</v>
      </c>
      <c r="E94" s="41">
        <v>2.5739999999999998</v>
      </c>
      <c r="F94" s="41">
        <v>23.623000000000001</v>
      </c>
      <c r="G94" s="42">
        <f t="shared" si="3"/>
        <v>917.7544677544679</v>
      </c>
      <c r="H94" s="41">
        <f t="shared" si="2"/>
        <v>21.048999999999999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 x14ac:dyDescent="0.3">
      <c r="B95" s="39" t="s">
        <v>143</v>
      </c>
      <c r="C95" s="78" t="s">
        <v>144</v>
      </c>
      <c r="D95" s="41">
        <v>187.01400000000001</v>
      </c>
      <c r="E95" s="41">
        <v>52.601999999999997</v>
      </c>
      <c r="F95" s="41">
        <v>73.319999999999993</v>
      </c>
      <c r="G95" s="42">
        <f t="shared" si="3"/>
        <v>139.38633512033763</v>
      </c>
      <c r="H95" s="41">
        <f t="shared" si="2"/>
        <v>20.717999999999996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46" customFormat="1" ht="64.5" customHeight="1" x14ac:dyDescent="0.3">
      <c r="B96" s="51">
        <v>22080000</v>
      </c>
      <c r="C96" s="86" t="s">
        <v>145</v>
      </c>
      <c r="D96" s="59">
        <f>D97</f>
        <v>1883.22911</v>
      </c>
      <c r="E96" s="59">
        <f>E97</f>
        <v>473.09719999999999</v>
      </c>
      <c r="F96" s="59">
        <f>F97</f>
        <v>159.05047999999999</v>
      </c>
      <c r="G96" s="36">
        <f t="shared" si="3"/>
        <v>33.618985696808181</v>
      </c>
      <c r="H96" s="35">
        <f t="shared" si="2"/>
        <v>-314.04671999999999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3" x14ac:dyDescent="0.3">
      <c r="B97" s="39">
        <v>22080400</v>
      </c>
      <c r="C97" s="87" t="s">
        <v>146</v>
      </c>
      <c r="D97" s="48">
        <v>1883.22911</v>
      </c>
      <c r="E97" s="48">
        <v>473.09719999999999</v>
      </c>
      <c r="F97" s="48">
        <v>159.05047999999999</v>
      </c>
      <c r="G97" s="42">
        <f t="shared" si="3"/>
        <v>33.618985696808181</v>
      </c>
      <c r="H97" s="41">
        <f t="shared" si="2"/>
        <v>-314.04671999999999</v>
      </c>
      <c r="I97" s="63"/>
      <c r="J97" s="4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2:33" s="76" customFormat="1" ht="20.25" x14ac:dyDescent="0.3">
      <c r="B98" s="51">
        <v>22090000</v>
      </c>
      <c r="C98" s="52" t="s">
        <v>147</v>
      </c>
      <c r="D98" s="59">
        <f>D99+D102+D100+D101</f>
        <v>4995.6763200000005</v>
      </c>
      <c r="E98" s="59">
        <f>E99+E102+E100+E101</f>
        <v>1377.9934099999998</v>
      </c>
      <c r="F98" s="59">
        <f>F99+F102+F100+F101</f>
        <v>1811.3679200000001</v>
      </c>
      <c r="G98" s="36">
        <f t="shared" si="3"/>
        <v>131.44967942916364</v>
      </c>
      <c r="H98" s="35">
        <f t="shared" si="2"/>
        <v>433.37451000000033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3" x14ac:dyDescent="0.3">
      <c r="B99" s="39">
        <v>22090100</v>
      </c>
      <c r="C99" s="40" t="s">
        <v>148</v>
      </c>
      <c r="D99" s="41">
        <v>4915.5688200000004</v>
      </c>
      <c r="E99" s="41">
        <v>1351.8744099999999</v>
      </c>
      <c r="F99" s="41">
        <v>1781.5666200000001</v>
      </c>
      <c r="G99" s="42">
        <f t="shared" si="3"/>
        <v>131.78492076050173</v>
      </c>
      <c r="H99" s="41">
        <f t="shared" si="2"/>
        <v>429.69221000000016</v>
      </c>
      <c r="I99" s="63"/>
      <c r="J99" s="4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2:33" s="21" customFormat="1" ht="31.5" x14ac:dyDescent="0.3">
      <c r="B100" s="39" t="s">
        <v>149</v>
      </c>
      <c r="C100" s="40" t="s">
        <v>150</v>
      </c>
      <c r="D100" s="41">
        <v>0.69699999999999995</v>
      </c>
      <c r="E100" s="41">
        <v>0.40799999999999997</v>
      </c>
      <c r="F100" s="41">
        <v>0.17380000000000001</v>
      </c>
      <c r="G100" s="42">
        <f t="shared" si="3"/>
        <v>42.598039215686278</v>
      </c>
      <c r="H100" s="41">
        <f t="shared" si="2"/>
        <v>-0.23419999999999996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5" x14ac:dyDescent="0.3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2"/>
        <v>0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47.25" x14ac:dyDescent="0.3">
      <c r="B102" s="88" t="s">
        <v>153</v>
      </c>
      <c r="C102" s="83" t="s">
        <v>154</v>
      </c>
      <c r="D102" s="41">
        <v>79.410499999999999</v>
      </c>
      <c r="E102" s="41">
        <v>25.710999999999999</v>
      </c>
      <c r="F102" s="41">
        <v>29.627500000000001</v>
      </c>
      <c r="G102" s="42">
        <f t="shared" si="3"/>
        <v>115.23277974407841</v>
      </c>
      <c r="H102" s="41">
        <f t="shared" si="2"/>
        <v>3.9165000000000028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2:33" s="15" customFormat="1" ht="30" customHeight="1" x14ac:dyDescent="0.3">
      <c r="B103" s="33">
        <v>24000000</v>
      </c>
      <c r="C103" s="34" t="s">
        <v>155</v>
      </c>
      <c r="D103" s="90">
        <f>D104+D105</f>
        <v>1171.7307900000001</v>
      </c>
      <c r="E103" s="90">
        <f>E104+E105</f>
        <v>998.30074000000002</v>
      </c>
      <c r="F103" s="90">
        <f>F104+F105</f>
        <v>224.34746000000001</v>
      </c>
      <c r="G103" s="36">
        <f t="shared" si="3"/>
        <v>22.472933356735766</v>
      </c>
      <c r="H103" s="35">
        <f t="shared" si="2"/>
        <v>-773.95327999999995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2:33" s="46" customFormat="1" ht="75.599999999999994" customHeight="1" x14ac:dyDescent="0.3">
      <c r="B104" s="91">
        <v>24030000</v>
      </c>
      <c r="C104" s="92" t="s">
        <v>156</v>
      </c>
      <c r="D104" s="41">
        <v>0</v>
      </c>
      <c r="E104" s="41">
        <v>0</v>
      </c>
      <c r="F104" s="41">
        <v>0</v>
      </c>
      <c r="G104" s="42">
        <v>0</v>
      </c>
      <c r="H104" s="41">
        <f t="shared" si="2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25" x14ac:dyDescent="0.3">
      <c r="B105" s="51">
        <v>24060000</v>
      </c>
      <c r="C105" s="52" t="s">
        <v>111</v>
      </c>
      <c r="D105" s="59">
        <f>D106</f>
        <v>1171.7307900000001</v>
      </c>
      <c r="E105" s="59">
        <f>E106</f>
        <v>998.30074000000002</v>
      </c>
      <c r="F105" s="59">
        <f>F106</f>
        <v>224.34746000000001</v>
      </c>
      <c r="G105" s="36">
        <f t="shared" si="3"/>
        <v>22.472933356735766</v>
      </c>
      <c r="H105" s="35">
        <f t="shared" si="2"/>
        <v>-773.95327999999995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0.25" x14ac:dyDescent="0.3">
      <c r="B106" s="39" t="s">
        <v>157</v>
      </c>
      <c r="C106" s="40" t="s">
        <v>111</v>
      </c>
      <c r="D106" s="41">
        <f>1171.73079</f>
        <v>1171.7307900000001</v>
      </c>
      <c r="E106" s="41">
        <v>998.30074000000002</v>
      </c>
      <c r="F106" s="41">
        <v>224.34746000000001</v>
      </c>
      <c r="G106" s="42">
        <f t="shared" si="3"/>
        <v>22.472933356735766</v>
      </c>
      <c r="H106" s="41">
        <f t="shared" si="2"/>
        <v>-773.95327999999995</v>
      </c>
      <c r="I106" s="63"/>
      <c r="J106" s="4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2:33" s="15" customFormat="1" ht="20.25" x14ac:dyDescent="0.3">
      <c r="B107" s="27" t="s">
        <v>158</v>
      </c>
      <c r="C107" s="28" t="s">
        <v>159</v>
      </c>
      <c r="D107" s="29">
        <f>D108+D110</f>
        <v>65.876279999999994</v>
      </c>
      <c r="E107" s="29">
        <f>E108+E110</f>
        <v>18.15185</v>
      </c>
      <c r="F107" s="29">
        <f>F108+F110</f>
        <v>44.88552</v>
      </c>
      <c r="G107" s="29">
        <v>0</v>
      </c>
      <c r="H107" s="29">
        <f t="shared" si="2"/>
        <v>26.73367</v>
      </c>
      <c r="I107" s="69"/>
      <c r="J107" s="32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2:33" s="15" customFormat="1" ht="31.5" x14ac:dyDescent="0.3">
      <c r="B108" s="33" t="s">
        <v>160</v>
      </c>
      <c r="C108" s="34" t="s">
        <v>161</v>
      </c>
      <c r="D108" s="35">
        <f>D109</f>
        <v>63.294370000000001</v>
      </c>
      <c r="E108" s="35">
        <f>E109</f>
        <v>18.15185</v>
      </c>
      <c r="F108" s="35">
        <f>F109</f>
        <v>44.88552</v>
      </c>
      <c r="G108" s="36">
        <v>0</v>
      </c>
      <c r="H108" s="35">
        <f t="shared" si="2"/>
        <v>26.73367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21" customFormat="1" ht="109.9" customHeight="1" x14ac:dyDescent="0.3">
      <c r="B109" s="39" t="s">
        <v>162</v>
      </c>
      <c r="C109" s="40" t="s">
        <v>163</v>
      </c>
      <c r="D109" s="48">
        <v>63.294370000000001</v>
      </c>
      <c r="E109" s="48">
        <v>18.15185</v>
      </c>
      <c r="F109" s="48">
        <v>44.88552</v>
      </c>
      <c r="G109" s="36">
        <v>0</v>
      </c>
      <c r="H109" s="35">
        <f t="shared" si="2"/>
        <v>26.73367</v>
      </c>
      <c r="I109" s="63"/>
      <c r="J109" s="4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2:33" s="21" customFormat="1" ht="51.6" customHeight="1" x14ac:dyDescent="0.3">
      <c r="B110" s="93" t="s">
        <v>164</v>
      </c>
      <c r="C110" s="72" t="s">
        <v>165</v>
      </c>
      <c r="D110" s="35">
        <v>2.5819100000000001</v>
      </c>
      <c r="E110" s="35">
        <v>0</v>
      </c>
      <c r="F110" s="35">
        <v>0</v>
      </c>
      <c r="G110" s="36">
        <v>0</v>
      </c>
      <c r="H110" s="35">
        <f t="shared" si="2"/>
        <v>0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15" customFormat="1" ht="31.5" customHeight="1" x14ac:dyDescent="0.3">
      <c r="B111" s="94"/>
      <c r="C111" s="95" t="s">
        <v>166</v>
      </c>
      <c r="D111" s="96">
        <f>D10+D72+D107</f>
        <v>5302538.3747300012</v>
      </c>
      <c r="E111" s="96">
        <f>E10+E72+E107</f>
        <v>2191666.6010000003</v>
      </c>
      <c r="F111" s="96">
        <f>F10+F72+F107</f>
        <v>2539560.3534199996</v>
      </c>
      <c r="G111" s="96">
        <f t="shared" si="3"/>
        <v>115.87347967347152</v>
      </c>
      <c r="H111" s="96">
        <f t="shared" si="2"/>
        <v>347893.75241999933</v>
      </c>
      <c r="I111" s="69"/>
      <c r="J111" s="32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2:33" ht="20.25" x14ac:dyDescent="0.3">
      <c r="B112" s="97"/>
      <c r="C112" s="98"/>
      <c r="D112" s="49"/>
      <c r="E112" s="99"/>
      <c r="F112" s="100"/>
      <c r="G112" s="100"/>
      <c r="H112" s="10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2:33" ht="15.75" x14ac:dyDescent="0.25">
      <c r="B113" s="97"/>
      <c r="C113" s="98"/>
      <c r="D113" s="98"/>
      <c r="E113" s="98"/>
      <c r="F113" s="101"/>
      <c r="G113" s="101"/>
      <c r="H113" s="101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75" x14ac:dyDescent="0.25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75" x14ac:dyDescent="0.25">
      <c r="C115" s="6"/>
      <c r="D115" s="6"/>
      <c r="E115" s="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75" x14ac:dyDescent="0.25">
      <c r="B116" s="97"/>
      <c r="C116" s="98"/>
      <c r="D116" s="98"/>
      <c r="E116" s="98"/>
      <c r="F116" s="100"/>
      <c r="G116" s="100"/>
      <c r="H116" s="100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75" x14ac:dyDescent="0.25">
      <c r="B117" s="97"/>
      <c r="C117" s="98"/>
      <c r="D117" s="98"/>
      <c r="E117" s="98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75" x14ac:dyDescent="0.25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64"/>
      <c r="AB118" s="64"/>
      <c r="AC118" s="64"/>
      <c r="AD118" s="64"/>
      <c r="AE118" s="64"/>
      <c r="AF118" s="64"/>
      <c r="AG118" s="64"/>
    </row>
    <row r="119" spans="2:33" ht="15.75" x14ac:dyDescent="0.25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2:33" ht="15.75" x14ac:dyDescent="0.25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75" x14ac:dyDescent="0.25">
      <c r="B121" s="97"/>
      <c r="C121" s="98"/>
      <c r="D121" s="98"/>
      <c r="E121" s="98"/>
      <c r="F121" s="101"/>
      <c r="G121" s="101"/>
      <c r="H121" s="101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75" x14ac:dyDescent="0.25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75" x14ac:dyDescent="0.25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75" x14ac:dyDescent="0.25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75" x14ac:dyDescent="0.25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75" x14ac:dyDescent="0.25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75" x14ac:dyDescent="0.25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75" x14ac:dyDescent="0.25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75" x14ac:dyDescent="0.25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75" x14ac:dyDescent="0.25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75" x14ac:dyDescent="0.25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75" x14ac:dyDescent="0.25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75" x14ac:dyDescent="0.25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75" x14ac:dyDescent="0.25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75" x14ac:dyDescent="0.25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75" x14ac:dyDescent="0.25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75" x14ac:dyDescent="0.25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75" x14ac:dyDescent="0.25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75" x14ac:dyDescent="0.25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75" x14ac:dyDescent="0.25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75" x14ac:dyDescent="0.25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75" x14ac:dyDescent="0.25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75" x14ac:dyDescent="0.25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75" x14ac:dyDescent="0.25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75" x14ac:dyDescent="0.25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75" x14ac:dyDescent="0.25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75" x14ac:dyDescent="0.25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75" x14ac:dyDescent="0.25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75" x14ac:dyDescent="0.25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75" x14ac:dyDescent="0.25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75" x14ac:dyDescent="0.25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75" x14ac:dyDescent="0.25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75" x14ac:dyDescent="0.25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75" x14ac:dyDescent="0.25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75" x14ac:dyDescent="0.25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75" x14ac:dyDescent="0.25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75" x14ac:dyDescent="0.25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75" x14ac:dyDescent="0.25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75" x14ac:dyDescent="0.25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75" x14ac:dyDescent="0.25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75" x14ac:dyDescent="0.25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75" x14ac:dyDescent="0.25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75" x14ac:dyDescent="0.25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75" x14ac:dyDescent="0.25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75" x14ac:dyDescent="0.25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75" x14ac:dyDescent="0.25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75" x14ac:dyDescent="0.25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75" x14ac:dyDescent="0.25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75" x14ac:dyDescent="0.25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75" x14ac:dyDescent="0.25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75" x14ac:dyDescent="0.25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75" x14ac:dyDescent="0.25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75" x14ac:dyDescent="0.25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75" x14ac:dyDescent="0.25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75" x14ac:dyDescent="0.25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75" x14ac:dyDescent="0.25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75" x14ac:dyDescent="0.25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75" x14ac:dyDescent="0.25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75" x14ac:dyDescent="0.25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75" x14ac:dyDescent="0.25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75" x14ac:dyDescent="0.25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75" x14ac:dyDescent="0.25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75" x14ac:dyDescent="0.25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75" x14ac:dyDescent="0.25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75" x14ac:dyDescent="0.25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75" x14ac:dyDescent="0.25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75" x14ac:dyDescent="0.25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75" x14ac:dyDescent="0.25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75" x14ac:dyDescent="0.25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75" x14ac:dyDescent="0.25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75" x14ac:dyDescent="0.25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75" x14ac:dyDescent="0.25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75" x14ac:dyDescent="0.25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75" x14ac:dyDescent="0.25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75" x14ac:dyDescent="0.25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75" x14ac:dyDescent="0.25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75" x14ac:dyDescent="0.25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75" x14ac:dyDescent="0.25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75" x14ac:dyDescent="0.25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75" x14ac:dyDescent="0.25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75" x14ac:dyDescent="0.25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75" x14ac:dyDescent="0.25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75" x14ac:dyDescent="0.25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75" x14ac:dyDescent="0.25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75" x14ac:dyDescent="0.25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75" x14ac:dyDescent="0.25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75" x14ac:dyDescent="0.25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75" x14ac:dyDescent="0.25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75" x14ac:dyDescent="0.25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75" x14ac:dyDescent="0.25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75" x14ac:dyDescent="0.25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75" x14ac:dyDescent="0.25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75" x14ac:dyDescent="0.25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75" x14ac:dyDescent="0.25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75" x14ac:dyDescent="0.25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75" x14ac:dyDescent="0.25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75" x14ac:dyDescent="0.25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75" x14ac:dyDescent="0.25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75" x14ac:dyDescent="0.25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75" x14ac:dyDescent="0.25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75" x14ac:dyDescent="0.25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75" x14ac:dyDescent="0.25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75" x14ac:dyDescent="0.25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75" x14ac:dyDescent="0.25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75" x14ac:dyDescent="0.25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75" x14ac:dyDescent="0.25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75" x14ac:dyDescent="0.25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75" x14ac:dyDescent="0.25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75" x14ac:dyDescent="0.25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75" x14ac:dyDescent="0.25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75" x14ac:dyDescent="0.25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75" x14ac:dyDescent="0.25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75" x14ac:dyDescent="0.25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75" x14ac:dyDescent="0.25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75" x14ac:dyDescent="0.25">
      <c r="B235" s="97"/>
      <c r="C235" s="98"/>
      <c r="D235" s="98"/>
      <c r="E235" s="98"/>
      <c r="F235" s="102"/>
      <c r="G235" s="101"/>
      <c r="H235" s="10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75" x14ac:dyDescent="0.25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 x14ac:dyDescent="0.25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 x14ac:dyDescent="0.25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 x14ac:dyDescent="0.25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 x14ac:dyDescent="0.25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 x14ac:dyDescent="0.25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 x14ac:dyDescent="0.25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 x14ac:dyDescent="0.25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 x14ac:dyDescent="0.25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 x14ac:dyDescent="0.25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 x14ac:dyDescent="0.25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 x14ac:dyDescent="0.25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 x14ac:dyDescent="0.25">
      <c r="B248" s="97"/>
      <c r="C248" s="98"/>
      <c r="D248" s="98"/>
      <c r="E248" s="98"/>
      <c r="F248" s="102"/>
      <c r="G248" s="101"/>
      <c r="H248" s="101"/>
    </row>
    <row r="249" spans="2:33" ht="15.75" x14ac:dyDescent="0.25">
      <c r="B249" s="97"/>
      <c r="C249" s="98"/>
      <c r="D249" s="98"/>
      <c r="E249" s="98"/>
      <c r="F249" s="102"/>
      <c r="G249" s="101"/>
      <c r="H249" s="101"/>
    </row>
    <row r="250" spans="2:33" ht="15.75" x14ac:dyDescent="0.25">
      <c r="B250" s="97"/>
      <c r="C250" s="98"/>
      <c r="D250" s="98"/>
      <c r="E250" s="98"/>
      <c r="F250" s="102"/>
      <c r="G250" s="101"/>
      <c r="H250" s="101"/>
    </row>
    <row r="251" spans="2:33" ht="15.75" x14ac:dyDescent="0.25">
      <c r="B251" s="97"/>
      <c r="C251" s="98"/>
      <c r="D251" s="98"/>
      <c r="E251" s="98"/>
      <c r="F251" s="102"/>
      <c r="G251" s="101"/>
      <c r="H251" s="101"/>
    </row>
    <row r="252" spans="2:33" ht="15.75" x14ac:dyDescent="0.25">
      <c r="B252" s="97"/>
      <c r="C252" s="98"/>
      <c r="D252" s="98"/>
      <c r="E252" s="98"/>
      <c r="F252" s="102"/>
      <c r="G252" s="101"/>
      <c r="H252" s="101"/>
    </row>
    <row r="253" spans="2:33" ht="15.75" x14ac:dyDescent="0.25">
      <c r="B253" s="97"/>
      <c r="C253" s="98"/>
      <c r="D253" s="98"/>
      <c r="E253" s="98"/>
      <c r="F253" s="102"/>
      <c r="G253" s="101"/>
      <c r="H253" s="101"/>
    </row>
    <row r="254" spans="2:33" ht="15.75" x14ac:dyDescent="0.25">
      <c r="B254" s="97"/>
      <c r="C254" s="98"/>
      <c r="D254" s="98"/>
      <c r="E254" s="98"/>
      <c r="F254" s="102"/>
      <c r="G254" s="101"/>
      <c r="H254" s="101"/>
    </row>
    <row r="255" spans="2:33" ht="15.75" x14ac:dyDescent="0.25">
      <c r="B255" s="97"/>
      <c r="C255" s="98"/>
      <c r="D255" s="98"/>
      <c r="E255" s="98"/>
      <c r="F255" s="102"/>
      <c r="G255" s="101"/>
      <c r="H255" s="101"/>
    </row>
    <row r="256" spans="2:33" ht="15.75" x14ac:dyDescent="0.25">
      <c r="B256" s="97"/>
      <c r="C256" s="98"/>
      <c r="D256" s="98"/>
      <c r="E256" s="98"/>
      <c r="F256" s="102"/>
      <c r="G256" s="101"/>
      <c r="H256" s="101"/>
    </row>
    <row r="257" spans="2:8" ht="15.75" x14ac:dyDescent="0.25">
      <c r="B257" s="97"/>
      <c r="C257" s="98"/>
      <c r="D257" s="98"/>
      <c r="E257" s="98"/>
      <c r="F257" s="102"/>
      <c r="G257" s="101"/>
      <c r="H257" s="101"/>
    </row>
    <row r="258" spans="2:8" ht="15.75" x14ac:dyDescent="0.25">
      <c r="B258" s="97"/>
      <c r="C258" s="98"/>
      <c r="D258" s="98"/>
      <c r="E258" s="98"/>
      <c r="F258" s="102"/>
      <c r="G258" s="101"/>
      <c r="H258" s="101"/>
    </row>
    <row r="259" spans="2:8" ht="15.75" x14ac:dyDescent="0.25">
      <c r="B259" s="97"/>
      <c r="C259" s="98"/>
      <c r="D259" s="98"/>
      <c r="E259" s="98"/>
      <c r="F259" s="102"/>
      <c r="G259" s="101"/>
      <c r="H259" s="101"/>
    </row>
    <row r="260" spans="2:8" ht="15.75" x14ac:dyDescent="0.25">
      <c r="B260" s="97"/>
      <c r="C260" s="98"/>
      <c r="D260" s="98"/>
      <c r="E260" s="98"/>
      <c r="F260" s="102"/>
      <c r="G260" s="101"/>
      <c r="H260" s="101"/>
    </row>
    <row r="261" spans="2:8" ht="15.75" x14ac:dyDescent="0.25">
      <c r="B261" s="97"/>
      <c r="C261" s="98"/>
      <c r="D261" s="98"/>
      <c r="E261" s="98"/>
      <c r="F261" s="102"/>
      <c r="G261" s="101"/>
      <c r="H261" s="101"/>
    </row>
    <row r="262" spans="2:8" ht="15.75" x14ac:dyDescent="0.25">
      <c r="B262" s="97"/>
      <c r="C262" s="98"/>
      <c r="D262" s="98"/>
      <c r="E262" s="98"/>
      <c r="F262" s="102"/>
      <c r="G262" s="101"/>
      <c r="H262" s="101"/>
    </row>
    <row r="263" spans="2:8" ht="15.75" x14ac:dyDescent="0.25">
      <c r="B263" s="97"/>
      <c r="C263" s="98"/>
      <c r="D263" s="98"/>
      <c r="E263" s="98"/>
      <c r="F263" s="102"/>
      <c r="G263" s="101"/>
      <c r="H263" s="101"/>
    </row>
    <row r="264" spans="2:8" ht="15.75" x14ac:dyDescent="0.25">
      <c r="B264" s="97"/>
      <c r="C264" s="98"/>
      <c r="D264" s="98"/>
      <c r="E264" s="98"/>
      <c r="F264" s="102"/>
      <c r="G264" s="101"/>
      <c r="H264" s="101"/>
    </row>
    <row r="265" spans="2:8" ht="15.75" x14ac:dyDescent="0.25">
      <c r="B265" s="97"/>
      <c r="C265" s="98"/>
      <c r="D265" s="98"/>
      <c r="E265" s="98"/>
      <c r="F265" s="102"/>
      <c r="G265" s="101"/>
      <c r="H265" s="101"/>
    </row>
    <row r="266" spans="2:8" ht="15.75" x14ac:dyDescent="0.25">
      <c r="B266" s="97"/>
      <c r="C266" s="98"/>
      <c r="D266" s="98"/>
      <c r="E266" s="98"/>
      <c r="F266" s="102"/>
      <c r="G266" s="101"/>
      <c r="H266" s="101"/>
    </row>
    <row r="267" spans="2:8" ht="15.75" x14ac:dyDescent="0.25">
      <c r="B267" s="97"/>
      <c r="C267" s="98"/>
      <c r="D267" s="98"/>
      <c r="E267" s="98"/>
      <c r="F267" s="102"/>
      <c r="G267" s="101"/>
      <c r="H267" s="101"/>
    </row>
    <row r="268" spans="2:8" ht="15.75" x14ac:dyDescent="0.25">
      <c r="B268" s="97"/>
      <c r="C268" s="98"/>
      <c r="D268" s="98"/>
      <c r="E268" s="98"/>
      <c r="F268" s="102"/>
      <c r="G268" s="101"/>
      <c r="H268" s="101"/>
    </row>
    <row r="269" spans="2:8" ht="15.75" x14ac:dyDescent="0.25">
      <c r="B269" s="97"/>
      <c r="C269" s="98"/>
      <c r="D269" s="98"/>
      <c r="E269" s="98"/>
      <c r="F269" s="102"/>
      <c r="G269" s="101"/>
      <c r="H269" s="101"/>
    </row>
    <row r="270" spans="2:8" ht="15.75" x14ac:dyDescent="0.25">
      <c r="B270" s="97"/>
      <c r="C270" s="98"/>
      <c r="D270" s="98"/>
      <c r="E270" s="98"/>
      <c r="F270" s="102"/>
      <c r="G270" s="101"/>
      <c r="H270" s="101"/>
    </row>
    <row r="271" spans="2:8" ht="15.75" x14ac:dyDescent="0.25">
      <c r="B271" s="97"/>
      <c r="C271" s="98"/>
      <c r="D271" s="98"/>
      <c r="E271" s="98"/>
      <c r="F271" s="102"/>
      <c r="G271" s="101"/>
      <c r="H271" s="101"/>
    </row>
    <row r="272" spans="2:8" ht="15.75" x14ac:dyDescent="0.25">
      <c r="B272" s="97"/>
      <c r="C272" s="98"/>
      <c r="D272" s="98"/>
      <c r="E272" s="98"/>
      <c r="F272" s="102"/>
      <c r="G272" s="101"/>
      <c r="H272" s="101"/>
    </row>
    <row r="273" spans="2:8" ht="15.75" x14ac:dyDescent="0.25">
      <c r="B273" s="97"/>
      <c r="C273" s="98"/>
      <c r="D273" s="98"/>
      <c r="E273" s="98"/>
      <c r="F273" s="102"/>
      <c r="G273" s="101"/>
      <c r="H273" s="101"/>
    </row>
    <row r="274" spans="2:8" ht="15.75" x14ac:dyDescent="0.25">
      <c r="B274" s="97"/>
      <c r="C274" s="98"/>
      <c r="D274" s="98"/>
      <c r="E274" s="98"/>
      <c r="F274" s="102"/>
      <c r="G274" s="101"/>
      <c r="H274" s="101"/>
    </row>
    <row r="275" spans="2:8" ht="15.75" x14ac:dyDescent="0.25">
      <c r="B275" s="97"/>
      <c r="C275" s="98"/>
      <c r="D275" s="98"/>
      <c r="E275" s="98"/>
      <c r="F275" s="102"/>
      <c r="G275" s="101"/>
      <c r="H275" s="101"/>
    </row>
    <row r="276" spans="2:8" ht="15.75" x14ac:dyDescent="0.25">
      <c r="B276" s="97"/>
      <c r="C276" s="98"/>
      <c r="D276" s="98"/>
      <c r="E276" s="98"/>
      <c r="F276" s="102"/>
      <c r="G276" s="101"/>
      <c r="H276" s="101"/>
    </row>
    <row r="277" spans="2:8" ht="15.75" x14ac:dyDescent="0.25">
      <c r="B277" s="97"/>
      <c r="C277" s="98"/>
      <c r="D277" s="98"/>
      <c r="E277" s="98"/>
      <c r="F277" s="102"/>
      <c r="G277" s="101"/>
      <c r="H277" s="101"/>
    </row>
    <row r="278" spans="2:8" ht="15.75" x14ac:dyDescent="0.25">
      <c r="B278" s="97"/>
      <c r="C278" s="98"/>
      <c r="D278" s="98"/>
      <c r="E278" s="98"/>
      <c r="F278" s="102"/>
      <c r="G278" s="101"/>
      <c r="H278" s="101"/>
    </row>
    <row r="279" spans="2:8" ht="15.75" x14ac:dyDescent="0.25">
      <c r="B279" s="97"/>
      <c r="C279" s="98"/>
      <c r="D279" s="98"/>
      <c r="E279" s="98"/>
      <c r="F279" s="102"/>
      <c r="G279" s="101"/>
      <c r="H279" s="101"/>
    </row>
    <row r="280" spans="2:8" ht="15.75" x14ac:dyDescent="0.25">
      <c r="B280" s="97"/>
      <c r="C280" s="98"/>
      <c r="D280" s="98"/>
      <c r="E280" s="98"/>
      <c r="F280" s="102"/>
      <c r="G280" s="101"/>
      <c r="H280" s="101"/>
    </row>
    <row r="281" spans="2:8" ht="15.75" x14ac:dyDescent="0.25">
      <c r="B281" s="97"/>
      <c r="C281" s="98"/>
      <c r="D281" s="98"/>
      <c r="E281" s="98"/>
      <c r="F281" s="102"/>
      <c r="G281" s="101"/>
      <c r="H281" s="101"/>
    </row>
    <row r="282" spans="2:8" ht="15.75" x14ac:dyDescent="0.25">
      <c r="B282" s="97"/>
      <c r="C282" s="98"/>
      <c r="D282" s="98"/>
      <c r="E282" s="98"/>
      <c r="F282" s="102"/>
      <c r="G282" s="101"/>
      <c r="H282" s="101"/>
    </row>
    <row r="283" spans="2:8" ht="15.75" x14ac:dyDescent="0.25">
      <c r="B283" s="97"/>
      <c r="C283" s="98"/>
      <c r="D283" s="98"/>
      <c r="E283" s="98"/>
      <c r="F283" s="102"/>
      <c r="G283" s="101"/>
      <c r="H283" s="101"/>
    </row>
    <row r="284" spans="2:8" ht="15.75" x14ac:dyDescent="0.25">
      <c r="B284" s="97"/>
      <c r="C284" s="98"/>
      <c r="D284" s="98"/>
      <c r="E284" s="98"/>
      <c r="F284" s="102"/>
      <c r="G284" s="101"/>
      <c r="H284" s="101"/>
    </row>
    <row r="285" spans="2:8" ht="15.75" x14ac:dyDescent="0.25">
      <c r="B285" s="97"/>
      <c r="C285" s="98"/>
      <c r="D285" s="98"/>
      <c r="E285" s="98"/>
      <c r="F285" s="102"/>
      <c r="G285" s="101"/>
      <c r="H285" s="101"/>
    </row>
    <row r="286" spans="2:8" ht="15.75" x14ac:dyDescent="0.25">
      <c r="B286" s="97"/>
      <c r="C286" s="98"/>
      <c r="D286" s="98"/>
      <c r="E286" s="98"/>
      <c r="F286" s="102"/>
      <c r="G286" s="101"/>
      <c r="H286" s="101"/>
    </row>
    <row r="287" spans="2:8" ht="15.75" x14ac:dyDescent="0.25">
      <c r="B287" s="97"/>
      <c r="C287" s="98"/>
      <c r="D287" s="98"/>
      <c r="E287" s="98"/>
      <c r="F287" s="102"/>
      <c r="G287" s="101"/>
      <c r="H287" s="101"/>
    </row>
    <row r="288" spans="2:8" ht="15.75" x14ac:dyDescent="0.25">
      <c r="B288" s="97"/>
      <c r="C288" s="98"/>
      <c r="D288" s="98"/>
      <c r="E288" s="98"/>
      <c r="F288" s="102"/>
      <c r="G288" s="101"/>
      <c r="H288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01 06 2021</vt:lpstr>
      <vt:lpstr>'01 06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Грицай Ольга Анатоліївна</cp:lastModifiedBy>
  <dcterms:created xsi:type="dcterms:W3CDTF">2021-02-05T11:49:44Z</dcterms:created>
  <dcterms:modified xsi:type="dcterms:W3CDTF">2021-06-08T06:30:22Z</dcterms:modified>
</cp:coreProperties>
</file>