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tiana.sazonova\Desktop\На сайт\"/>
    </mc:Choice>
  </mc:AlternateContent>
  <bookViews>
    <workbookView xWindow="0" yWindow="0" windowWidth="22380" windowHeight="8490"/>
  </bookViews>
  <sheets>
    <sheet name="01 12 2021" sheetId="1" r:id="rId1"/>
  </sheets>
  <definedNames>
    <definedName name="_xlnm.Print_Area" localSheetId="0">'01 12 2021'!$A$1:$H$113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7" i="1"/>
  <c r="F109" i="1" l="1"/>
  <c r="F108" i="1"/>
  <c r="F106" i="1"/>
  <c r="F104" i="1"/>
  <c r="F99" i="1"/>
  <c r="F97" i="1"/>
  <c r="F94" i="1"/>
  <c r="F84" i="1"/>
  <c r="F83" i="1" s="1"/>
  <c r="F78" i="1"/>
  <c r="F75" i="1"/>
  <c r="F74" i="1"/>
  <c r="F68" i="1"/>
  <c r="F60" i="1"/>
  <c r="F57" i="1"/>
  <c r="F43" i="1" s="1"/>
  <c r="F55" i="1"/>
  <c r="F44" i="1"/>
  <c r="F41" i="1"/>
  <c r="D29" i="1"/>
  <c r="E29" i="1"/>
  <c r="H39" i="1"/>
  <c r="F28" i="1"/>
  <c r="F26" i="1"/>
  <c r="F24" i="1"/>
  <c r="F23" i="1"/>
  <c r="F22" i="1"/>
  <c r="F21" i="1"/>
  <c r="F18" i="1"/>
  <c r="F16" i="1"/>
  <c r="F15" i="1"/>
  <c r="F14" i="1"/>
  <c r="F13" i="1"/>
  <c r="F73" i="1" l="1"/>
  <c r="E109" i="1"/>
  <c r="E108" i="1"/>
  <c r="E107" i="1"/>
  <c r="E106" i="1"/>
  <c r="E104" i="1" s="1"/>
  <c r="E99" i="1"/>
  <c r="E97" i="1"/>
  <c r="E94" i="1"/>
  <c r="E84" i="1" s="1"/>
  <c r="E83" i="1" s="1"/>
  <c r="E78" i="1"/>
  <c r="E75" i="1"/>
  <c r="E74" i="1" s="1"/>
  <c r="E73" i="1" s="1"/>
  <c r="E68" i="1"/>
  <c r="E60" i="1"/>
  <c r="E57" i="1"/>
  <c r="E55" i="1"/>
  <c r="E44" i="1"/>
  <c r="E43" i="1"/>
  <c r="E41" i="1"/>
  <c r="E37" i="1"/>
  <c r="E36" i="1"/>
  <c r="E31" i="1"/>
  <c r="E28" i="1"/>
  <c r="E27" i="1"/>
  <c r="E26" i="1"/>
  <c r="E25" i="1"/>
  <c r="E24" i="1"/>
  <c r="E23" i="1"/>
  <c r="E22" i="1"/>
  <c r="E18" i="1" s="1"/>
  <c r="E21" i="1"/>
  <c r="E16" i="1"/>
  <c r="E15" i="1"/>
  <c r="E14" i="1"/>
  <c r="E13" i="1"/>
  <c r="E12" i="1" l="1"/>
  <c r="E11" i="1" l="1"/>
  <c r="E10" i="1" s="1"/>
  <c r="E112" i="1" l="1"/>
  <c r="G13" i="1" l="1"/>
  <c r="G14" i="1"/>
  <c r="G15" i="1"/>
  <c r="G16" i="1"/>
  <c r="G17" i="1"/>
  <c r="G19" i="1"/>
  <c r="G21" i="1"/>
  <c r="G22" i="1"/>
  <c r="G23" i="1"/>
  <c r="G24" i="1"/>
  <c r="G25" i="1"/>
  <c r="G26" i="1"/>
  <c r="G28" i="1"/>
  <c r="G32" i="1"/>
  <c r="G33" i="1"/>
  <c r="G37" i="1"/>
  <c r="G38" i="1"/>
  <c r="G40" i="1"/>
  <c r="G42" i="1"/>
  <c r="G45" i="1"/>
  <c r="G46" i="1"/>
  <c r="G47" i="1"/>
  <c r="G48" i="1"/>
  <c r="G49" i="1"/>
  <c r="G50" i="1"/>
  <c r="G51" i="1"/>
  <c r="G52" i="1"/>
  <c r="G53" i="1"/>
  <c r="G54" i="1"/>
  <c r="G58" i="1"/>
  <c r="G59" i="1"/>
  <c r="G69" i="1"/>
  <c r="G71" i="1"/>
  <c r="G72" i="1"/>
  <c r="G79" i="1"/>
  <c r="G81" i="1"/>
  <c r="G82" i="1"/>
  <c r="G86" i="1"/>
  <c r="G87" i="1"/>
  <c r="G90" i="1"/>
  <c r="G91" i="1"/>
  <c r="G92" i="1"/>
  <c r="G93" i="1"/>
  <c r="G94" i="1"/>
  <c r="G95" i="1"/>
  <c r="G96" i="1"/>
  <c r="G98" i="1"/>
  <c r="G100" i="1"/>
  <c r="G101" i="1"/>
  <c r="G103" i="1"/>
  <c r="G107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30" i="1"/>
  <c r="H32" i="1"/>
  <c r="H33" i="1"/>
  <c r="H34" i="1"/>
  <c r="H35" i="1"/>
  <c r="H37" i="1"/>
  <c r="H38" i="1"/>
  <c r="H40" i="1"/>
  <c r="H42" i="1"/>
  <c r="H45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9" i="1"/>
  <c r="H70" i="1"/>
  <c r="H71" i="1"/>
  <c r="H72" i="1"/>
  <c r="H76" i="1"/>
  <c r="H77" i="1"/>
  <c r="H79" i="1"/>
  <c r="H80" i="1"/>
  <c r="H81" i="1"/>
  <c r="H82" i="1"/>
  <c r="H85" i="1"/>
  <c r="H86" i="1"/>
  <c r="H87" i="1"/>
  <c r="H88" i="1"/>
  <c r="H89" i="1"/>
  <c r="H90" i="1"/>
  <c r="H91" i="1"/>
  <c r="H92" i="1"/>
  <c r="H93" i="1"/>
  <c r="H94" i="1"/>
  <c r="H95" i="1"/>
  <c r="H96" i="1"/>
  <c r="H98" i="1"/>
  <c r="H100" i="1"/>
  <c r="H101" i="1"/>
  <c r="H102" i="1"/>
  <c r="H103" i="1"/>
  <c r="H105" i="1"/>
  <c r="H107" i="1"/>
  <c r="H109" i="1"/>
  <c r="H110" i="1"/>
  <c r="H111" i="1"/>
  <c r="D109" i="1"/>
  <c r="D108" i="1"/>
  <c r="D107" i="1"/>
  <c r="G106" i="1"/>
  <c r="D106" i="1"/>
  <c r="D104" i="1" s="1"/>
  <c r="T104" i="1"/>
  <c r="G99" i="1"/>
  <c r="D99" i="1"/>
  <c r="H97" i="1"/>
  <c r="D97" i="1"/>
  <c r="D94" i="1"/>
  <c r="G84" i="1"/>
  <c r="D84" i="1"/>
  <c r="D83" i="1"/>
  <c r="G78" i="1"/>
  <c r="D78" i="1"/>
  <c r="H75" i="1"/>
  <c r="D75" i="1"/>
  <c r="G68" i="1"/>
  <c r="D68" i="1"/>
  <c r="D60" i="1"/>
  <c r="H57" i="1"/>
  <c r="D57" i="1"/>
  <c r="D55" i="1"/>
  <c r="D43" i="1" s="1"/>
  <c r="T44" i="1"/>
  <c r="G44" i="1"/>
  <c r="D44" i="1"/>
  <c r="H41" i="1"/>
  <c r="D41" i="1"/>
  <c r="D37" i="1"/>
  <c r="F36" i="1"/>
  <c r="H36" i="1" s="1"/>
  <c r="D36" i="1"/>
  <c r="T31" i="1"/>
  <c r="F31" i="1"/>
  <c r="D31" i="1"/>
  <c r="T29" i="1"/>
  <c r="D28" i="1"/>
  <c r="D27" i="1"/>
  <c r="D26" i="1"/>
  <c r="D25" i="1"/>
  <c r="D24" i="1"/>
  <c r="D23" i="1"/>
  <c r="D22" i="1"/>
  <c r="D21" i="1"/>
  <c r="D16" i="1"/>
  <c r="D15" i="1"/>
  <c r="D14" i="1"/>
  <c r="D12" i="1" s="1"/>
  <c r="D13" i="1"/>
  <c r="F12" i="1"/>
  <c r="G31" i="1" l="1"/>
  <c r="H68" i="1"/>
  <c r="H104" i="1"/>
  <c r="H106" i="1"/>
  <c r="G97" i="1"/>
  <c r="G41" i="1"/>
  <c r="G36" i="1"/>
  <c r="G104" i="1"/>
  <c r="H99" i="1"/>
  <c r="H84" i="1"/>
  <c r="H78" i="1"/>
  <c r="G57" i="1"/>
  <c r="H44" i="1"/>
  <c r="H31" i="1"/>
  <c r="G12" i="1"/>
  <c r="H12" i="1"/>
  <c r="H108" i="1"/>
  <c r="D18" i="1"/>
  <c r="D11" i="1" s="1"/>
  <c r="D10" i="1" s="1"/>
  <c r="D112" i="1" s="1"/>
  <c r="D74" i="1"/>
  <c r="D73" i="1" s="1"/>
  <c r="G73" i="1" l="1"/>
  <c r="H83" i="1"/>
  <c r="G83" i="1"/>
  <c r="G43" i="1"/>
  <c r="H43" i="1"/>
  <c r="H29" i="1"/>
  <c r="G29" i="1"/>
  <c r="G18" i="1"/>
  <c r="H18" i="1"/>
  <c r="G74" i="1"/>
  <c r="H74" i="1"/>
  <c r="F11" i="1"/>
  <c r="F10" i="1" s="1"/>
  <c r="H73" i="1" l="1"/>
  <c r="G11" i="1"/>
  <c r="H11" i="1"/>
  <c r="H10" i="1"/>
  <c r="G10" i="1"/>
  <c r="F112" i="1"/>
  <c r="H112" i="1" s="1"/>
  <c r="G112" i="1" l="1"/>
</calcChain>
</file>

<file path=xl/sharedStrings.xml><?xml version="1.0" encoding="utf-8"?>
<sst xmlns="http://schemas.openxmlformats.org/spreadsheetml/2006/main" count="180" uniqueCount="175">
  <si>
    <t>/тис. грн./</t>
  </si>
  <si>
    <t>Код бюджетної класифікації</t>
  </si>
  <si>
    <t>Назва доходів</t>
  </si>
  <si>
    <t>Фактичні надходження                за 2020 рік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</si>
  <si>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</si>
  <si>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</si>
  <si>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</si>
  <si>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</si>
  <si>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</si>
  <si>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</si>
  <si>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</si>
  <si>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</si>
  <si>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</si>
  <si>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</si>
  <si>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</si>
  <si>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</si>
  <si>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</si>
  <si>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</si>
  <si>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</si>
  <si>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</si>
  <si>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</si>
  <si>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</si>
  <si>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</si>
  <si>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</si>
  <si>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</si>
  <si>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</si>
  <si>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</si>
  <si>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</si>
  <si>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</si>
  <si>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</si>
  <si>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</si>
  <si>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</si>
  <si>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</si>
  <si>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</si>
  <si>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</si>
  <si>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</si>
  <si>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</si>
  <si>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</si>
  <si>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</si>
  <si>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</si>
  <si>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</si>
  <si>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</si>
  <si>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</si>
  <si>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</si>
  <si>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</si>
  <si>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</si>
  <si>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</si>
  <si>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</si>
  <si>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</si>
  <si>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</si>
  <si>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</si>
  <si>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</si>
  <si>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</si>
  <si>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</si>
  <si>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</si>
  <si>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</si>
  <si>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</si>
  <si>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</si>
  <si>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</si>
  <si>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</si>
  <si>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</si>
  <si>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</si>
  <si>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</si>
  <si>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</si>
  <si>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</si>
  <si>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</si>
  <si>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</si>
  <si>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</si>
  <si>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</si>
  <si>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</si>
  <si>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</si>
  <si>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</si>
  <si>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</si>
  <si>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</si>
  <si>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</si>
  <si>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</si>
  <si>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</si>
  <si>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</si>
  <si>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</si>
  <si>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</si>
  <si>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</si>
  <si>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</si>
  <si>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</si>
  <si>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</si>
  <si>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</si>
  <si>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</si>
  <si>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</si>
  <si>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</si>
  <si>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</si>
  <si>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</si>
  <si>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</si>
  <si>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</si>
  <si>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</si>
  <si>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</si>
  <si>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</si>
  <si>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</si>
  <si>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</si>
  <si>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</si>
  <si>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</si>
  <si>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</si>
  <si>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</si>
  <si>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</si>
  <si>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</si>
  <si>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</si>
  <si>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</si>
  <si>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</si>
  <si>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</si>
  <si>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</si>
  <si>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</si>
  <si>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</si>
  <si>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</si>
  <si>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</si>
  <si>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</si>
  <si>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</si>
  <si>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</si>
  <si>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</si>
  <si>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</si>
  <si>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</si>
  <si>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</si>
  <si>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</si>
  <si>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</si>
  <si>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</si>
  <si>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</si>
  <si>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</si>
  <si>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</si>
  <si>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</si>
  <si>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</si>
  <si>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</si>
  <si>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</si>
  <si>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</si>
  <si>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</si>
  <si>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</si>
  <si>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</si>
  <si>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</si>
  <si>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</si>
  <si>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</si>
  <si>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</si>
  <si>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</si>
  <si>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</si>
  <si>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</si>
  <si>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</si>
  <si>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</si>
  <si>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</si>
  <si>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</si>
  <si>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</si>
  <si>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</si>
  <si>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</si>
  <si>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</si>
  <si>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</si>
  <si>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</si>
  <si>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</si>
  <si>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</si>
  <si>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</si>
  <si>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</si>
  <si>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</si>
  <si>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</si>
  <si>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</si>
  <si>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24060300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</si>
  <si>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</si>
  <si>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</si>
  <si>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</si>
  <si>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</si>
  <si>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</si>
  <si>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</si>
  <si>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</si>
  <si>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</si>
  <si>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</si>
  <si>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>Фактичні надходження                за січень-жовтень      2020 року</t>
  </si>
  <si>
    <t xml:space="preserve">  % виконання до фактичних надходжень               за січень-жовтень 2020 року</t>
  </si>
  <si>
    <t>абсолютне відхилення від фактичних надходжень                  за січень-жовтень    2020 року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</si>
  <si>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січень-листопад 2021 року в порівнянні з фактичними                                                                        надходженнями за січень-листопад 2020 року </t>
  </si>
  <si>
    <t>01.12.2021 року</t>
  </si>
  <si>
    <t xml:space="preserve"> </t>
  </si>
  <si>
    <t>13040100</t>
  </si>
  <si>
    <t>Рентна плата за користування надрами для видобування корисних копалин місцевого значення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</si>
</sst>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3" x14ac:knownFonts="1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i/>
      <sz val="16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23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12" fillId="3" borderId="4" xfId="1" applyNumberFormat="1" applyFont="1" applyFill="1" applyBorder="1" applyAlignment="1" applyProtection="1">
      <alignment wrapText="1"/>
    </xf>
    <xf numFmtId="0" fontId="13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4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4" fillId="0" borderId="0" xfId="1" applyNumberFormat="1" applyFont="1" applyFill="1" applyBorder="1" applyAlignment="1" applyProtection="1">
      <alignment wrapText="1"/>
    </xf>
    <xf numFmtId="0" fontId="15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49" fontId="14" fillId="0" borderId="4" xfId="4" applyNumberFormat="1" applyFont="1" applyBorder="1" applyAlignment="1" applyProtection="1">
      <alignment horizontal="center" vertical="center"/>
    </xf>
    <xf numFmtId="166" fontId="14" fillId="0" borderId="4" xfId="4" applyNumberFormat="1" applyFont="1" applyBorder="1" applyAlignment="1" applyProtection="1">
      <alignment horizontal="left" vertical="center" wrapText="1"/>
    </xf>
    <xf numFmtId="3" fontId="14" fillId="0" borderId="0" xfId="1" applyNumberFormat="1" applyFont="1" applyFill="1" applyBorder="1" applyProtection="1"/>
    <xf numFmtId="3" fontId="14" fillId="0" borderId="5" xfId="1" applyNumberFormat="1" applyFont="1" applyFill="1" applyBorder="1" applyProtection="1"/>
    <xf numFmtId="166" fontId="8" fillId="3" borderId="0" xfId="0" applyNumberFormat="1" applyFont="1" applyFill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8" fillId="0" borderId="0" xfId="0" applyNumberFormat="1" applyFont="1"/>
    <xf numFmtId="166" fontId="16" fillId="3" borderId="4" xfId="1" applyNumberFormat="1" applyFont="1" applyFill="1" applyBorder="1" applyAlignment="1" applyProtection="1">
      <alignment wrapText="1"/>
    </xf>
    <xf numFmtId="166" fontId="16" fillId="0" borderId="4" xfId="1" applyNumberFormat="1" applyFont="1" applyBorder="1" applyAlignment="1" applyProtection="1">
      <alignment wrapText="1"/>
    </xf>
    <xf numFmtId="3" fontId="17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8" fillId="3" borderId="4" xfId="1" applyNumberFormat="1" applyFont="1" applyFill="1" applyBorder="1" applyAlignment="1" applyProtection="1">
      <alignment wrapText="1"/>
    </xf>
    <xf numFmtId="3" fontId="17" fillId="0" borderId="5" xfId="1" applyNumberFormat="1" applyFont="1" applyFill="1" applyBorder="1" applyProtection="1"/>
    <xf numFmtId="3" fontId="17" fillId="0" borderId="0" xfId="1" applyNumberFormat="1" applyFont="1" applyFill="1" applyBorder="1" applyProtection="1"/>
    <xf numFmtId="0" fontId="17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166" fontId="8" fillId="0" borderId="0" xfId="0" applyNumberFormat="1" applyFont="1" applyAlignment="1"/>
    <xf numFmtId="49" fontId="13" fillId="0" borderId="4" xfId="0" applyNumberFormat="1" applyFont="1" applyBorder="1" applyAlignment="1">
      <alignment horizontal="left" wrapText="1"/>
    </xf>
    <xf numFmtId="49" fontId="15" fillId="0" borderId="4" xfId="0" applyNumberFormat="1" applyFont="1" applyBorder="1" applyAlignment="1">
      <alignment horizontal="left" wrapText="1"/>
    </xf>
    <xf numFmtId="0" fontId="14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9" fillId="0" borderId="4" xfId="0" applyNumberFormat="1" applyFont="1" applyBorder="1" applyAlignment="1">
      <alignment horizontal="left" wrapText="1"/>
    </xf>
    <xf numFmtId="49" fontId="19" fillId="0" borderId="4" xfId="0" applyNumberFormat="1" applyFont="1" applyBorder="1" applyAlignment="1">
      <alignment horizontal="center" vertical="center" wrapText="1"/>
    </xf>
    <xf numFmtId="0" fontId="20" fillId="0" borderId="0" xfId="0" applyFont="1"/>
    <xf numFmtId="166" fontId="21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4" fillId="4" borderId="4" xfId="4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166" fontId="3" fillId="0" borderId="4" xfId="1" applyNumberFormat="1" applyFont="1" applyFill="1" applyBorder="1" applyAlignment="1" applyProtection="1">
      <alignment wrapText="1"/>
    </xf>
    <xf numFmtId="49" fontId="17" fillId="0" borderId="4" xfId="4" applyNumberFormat="1" applyFont="1" applyBorder="1" applyAlignment="1" applyProtection="1">
      <alignment horizontal="center" vertical="center"/>
    </xf>
    <xf numFmtId="166" fontId="17" fillId="0" borderId="4" xfId="4" applyNumberFormat="1" applyFont="1" applyBorder="1" applyAlignment="1" applyProtection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6" fontId="3" fillId="3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8" fillId="3" borderId="4" xfId="0" applyNumberFormat="1" applyFont="1" applyFill="1" applyBorder="1"/>
    <xf numFmtId="166" fontId="8" fillId="0" borderId="4" xfId="0" applyNumberFormat="1" applyFont="1" applyBorder="1"/>
    <xf numFmtId="166" fontId="8" fillId="0" borderId="4" xfId="0" applyNumberFormat="1" applyFont="1" applyBorder="1" applyAlignment="1"/>
    <xf numFmtId="0" fontId="22" fillId="0" borderId="0" xfId="0" applyFont="1" applyAlignment="1">
      <alignment wrapText="1"/>
    </xf>
    <xf numFmtId="166" fontId="8" fillId="3" borderId="4" xfId="0" applyNumberFormat="1" applyFont="1" applyFill="1" applyBorder="1" applyAlignment="1"/>
    <xf numFmtId="166" fontId="21" fillId="3" borderId="4" xfId="1" applyNumberFormat="1" applyFont="1" applyFill="1" applyBorder="1" applyAlignment="1" applyProtection="1">
      <alignment wrapText="1"/>
    </xf>
    <xf numFmtId="166" fontId="8" fillId="0" borderId="7" xfId="0" applyNumberFormat="1" applyFont="1" applyBorder="1"/>
    <xf numFmtId="0" fontId="6" fillId="0" borderId="0" xfId="2" applyFont="1" applyFill="1" applyBorder="1" applyAlignment="1">
      <alignment horizontal="center" vertical="justify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10" fillId="0" borderId="3" xfId="1" applyFont="1" applyBorder="1" applyAlignment="1" applyProtection="1">
      <alignment horizont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</cellXfs>
  <cellStyles count="5">
    <cellStyle name="Звичайни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G289"/>
  <sheetViews>
    <sheetView tabSelected="1" view="pageBreakPreview" zoomScale="70" zoomScaleNormal="70" zoomScaleSheetLayoutView="70" workbookViewId="0">
      <pane xSplit="3" ySplit="8" topLeftCell="D9" activePane="bottomRight" state="frozen"/>
      <selection pane="topRight" activeCell="C1" sqref="C1"/>
      <selection pane="bottomLeft" activeCell="A9" sqref="A9"/>
      <selection pane="bottomRight" activeCell="H76" sqref="H75:H76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47.28515625" style="103" customWidth="1"/>
    <col min="4" max="4" width="23.42578125" style="103" customWidth="1"/>
    <col min="5" max="5" width="23.85546875" style="103" customWidth="1"/>
    <col min="6" max="6" width="23.85546875" style="6" customWidth="1"/>
    <col min="7" max="7" width="21" style="6" customWidth="1"/>
    <col min="8" max="8" width="22.7109375" style="6" customWidth="1"/>
    <col min="9" max="9" width="13.7109375" style="6" bestFit="1" customWidth="1"/>
    <col min="10" max="18" width="13.28515625" style="6" bestFit="1" customWidth="1"/>
    <col min="19" max="19" width="8.5703125" style="6" customWidth="1"/>
    <col min="20" max="20" width="13.28515625" style="6" bestFit="1" customWidth="1"/>
    <col min="21" max="21" width="13.85546875" style="6" bestFit="1" customWidth="1"/>
    <col min="22" max="22" width="15.140625" style="6" bestFit="1" customWidth="1"/>
    <col min="23" max="16384" width="9.140625" style="6"/>
  </cols>
  <sheetData>
    <row r="1" spans="2:33" ht="23.25" x14ac:dyDescent="0.35">
      <c r="B1" s="1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23.45" customHeight="1" x14ac:dyDescent="0.25">
      <c r="B2" s="111" t="s">
        <v>170</v>
      </c>
      <c r="C2" s="111"/>
      <c r="D2" s="111"/>
      <c r="E2" s="111"/>
      <c r="F2" s="111"/>
      <c r="G2" s="111"/>
      <c r="H2" s="11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57.6" customHeight="1" x14ac:dyDescent="0.3">
      <c r="B3" s="111"/>
      <c r="C3" s="111"/>
      <c r="D3" s="111"/>
      <c r="E3" s="111"/>
      <c r="F3" s="111"/>
      <c r="G3" s="111"/>
      <c r="H3" s="111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2:33" ht="13.15" customHeight="1" x14ac:dyDescent="0.25">
      <c r="B4" s="9"/>
      <c r="C4" s="10"/>
      <c r="D4" s="10"/>
      <c r="E4" s="10"/>
      <c r="F4" s="11"/>
      <c r="G4" s="12"/>
      <c r="H4" s="13" t="s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s="15" customFormat="1" ht="15.6" customHeight="1" x14ac:dyDescent="0.25">
      <c r="B5" s="112" t="s">
        <v>1</v>
      </c>
      <c r="C5" s="115" t="s">
        <v>2</v>
      </c>
      <c r="D5" s="115" t="s">
        <v>3</v>
      </c>
      <c r="E5" s="115" t="s">
        <v>167</v>
      </c>
      <c r="F5" s="118" t="s">
        <v>4</v>
      </c>
      <c r="G5" s="120" t="s">
        <v>168</v>
      </c>
      <c r="H5" s="120" t="s">
        <v>169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s="15" customFormat="1" ht="27" customHeight="1" x14ac:dyDescent="0.25">
      <c r="B6" s="113"/>
      <c r="C6" s="116"/>
      <c r="D6" s="116"/>
      <c r="E6" s="116"/>
      <c r="F6" s="119"/>
      <c r="G6" s="121"/>
      <c r="H6" s="121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s="15" customFormat="1" ht="77.25" customHeight="1" x14ac:dyDescent="0.25">
      <c r="B7" s="114"/>
      <c r="C7" s="117"/>
      <c r="D7" s="117"/>
      <c r="E7" s="117"/>
      <c r="F7" s="16" t="s">
        <v>171</v>
      </c>
      <c r="G7" s="122"/>
      <c r="H7" s="122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s="21" customFormat="1" ht="15.75" x14ac:dyDescent="0.25">
      <c r="B8" s="17">
        <v>1</v>
      </c>
      <c r="C8" s="18">
        <v>2</v>
      </c>
      <c r="D8" s="18">
        <v>4</v>
      </c>
      <c r="E8" s="18">
        <v>5</v>
      </c>
      <c r="F8" s="18">
        <v>6</v>
      </c>
      <c r="G8" s="19">
        <v>7</v>
      </c>
      <c r="H8" s="19">
        <v>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1" customFormat="1" ht="15.75" x14ac:dyDescent="0.25">
      <c r="B9" s="22"/>
      <c r="C9" s="23" t="s">
        <v>5</v>
      </c>
      <c r="D9" s="23"/>
      <c r="E9" s="23"/>
      <c r="F9" s="24"/>
      <c r="G9" s="25"/>
      <c r="H9" s="24"/>
      <c r="I9" s="26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2:33" s="15" customFormat="1" ht="20.25" x14ac:dyDescent="0.3">
      <c r="B10" s="27">
        <v>10000000</v>
      </c>
      <c r="C10" s="28" t="s">
        <v>6</v>
      </c>
      <c r="D10" s="29">
        <f>D11+D29+D41+D43</f>
        <v>5253696.7922600005</v>
      </c>
      <c r="E10" s="29">
        <f>E11+E29+E41+E43</f>
        <v>4803337.3544600001</v>
      </c>
      <c r="F10" s="29">
        <f>F11+F29+F41+F43</f>
        <v>5599933.9504000004</v>
      </c>
      <c r="G10" s="30">
        <f>F10/E10*100</f>
        <v>116.58423169466421</v>
      </c>
      <c r="H10" s="29">
        <f>F10-E10</f>
        <v>796596.59594000038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2:33" s="15" customFormat="1" ht="51.75" customHeight="1" x14ac:dyDescent="0.3">
      <c r="B11" s="33">
        <v>11000000</v>
      </c>
      <c r="C11" s="34" t="s">
        <v>7</v>
      </c>
      <c r="D11" s="35">
        <f>D12+D18</f>
        <v>3483804.6903499998</v>
      </c>
      <c r="E11" s="35">
        <f>E12+E18</f>
        <v>3155806.0590700004</v>
      </c>
      <c r="F11" s="35">
        <f>F12+F18</f>
        <v>3555160.9302400001</v>
      </c>
      <c r="G11" s="36">
        <f>F11/E11*100</f>
        <v>112.65460752957954</v>
      </c>
      <c r="H11" s="35">
        <f>F11-E11</f>
        <v>399354.87116999971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2:33" s="38" customFormat="1" ht="32.25" customHeight="1" x14ac:dyDescent="0.3">
      <c r="B12" s="33">
        <v>11010000</v>
      </c>
      <c r="C12" s="34" t="s">
        <v>8</v>
      </c>
      <c r="D12" s="37">
        <f>D13+D14+D15+D16+D17</f>
        <v>2861400.7569800001</v>
      </c>
      <c r="E12" s="37">
        <f>E13+E14+E15+E16+E17</f>
        <v>2540849.0163000003</v>
      </c>
      <c r="F12" s="37">
        <f>F13+F14+F15+F16+F17</f>
        <v>2958596.34014</v>
      </c>
      <c r="G12" s="36">
        <f t="shared" ref="G12:G74" si="0">F12/E12*100</f>
        <v>116.44124940758289</v>
      </c>
      <c r="H12" s="35">
        <f t="shared" ref="H12:H76" si="1">F12-E12</f>
        <v>417747.32383999974</v>
      </c>
      <c r="I12" s="31"/>
      <c r="J12" s="32"/>
      <c r="K12" s="32"/>
      <c r="L12" s="32" t="s">
        <v>172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2:33" s="46" customFormat="1" ht="72.75" customHeight="1" x14ac:dyDescent="0.3">
      <c r="B13" s="39" t="s">
        <v>9</v>
      </c>
      <c r="C13" s="40" t="s">
        <v>10</v>
      </c>
      <c r="D13" s="41">
        <f>6217714.22797-3730628.53678</f>
        <v>2487085.6911900002</v>
      </c>
      <c r="E13" s="41">
        <f>5505338.98811-3303203.39283</f>
        <v>2202135.5952800005</v>
      </c>
      <c r="F13" s="48">
        <f>6503909.20742-3902345.5244</f>
        <v>2601563.6830199999</v>
      </c>
      <c r="G13" s="42">
        <f t="shared" si="0"/>
        <v>118.13821494898511</v>
      </c>
      <c r="H13" s="41">
        <f t="shared" si="1"/>
        <v>399428.08773999941</v>
      </c>
      <c r="I13" s="43"/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2:33" s="21" customFormat="1" ht="115.5" customHeight="1" x14ac:dyDescent="0.3">
      <c r="B14" s="39" t="s">
        <v>11</v>
      </c>
      <c r="C14" s="40" t="s">
        <v>12</v>
      </c>
      <c r="D14" s="41">
        <f>105202.18858-63121.31314</f>
        <v>42080.875440000003</v>
      </c>
      <c r="E14" s="41">
        <f>92776.83307-55666.09985</f>
        <v>37110.733219999995</v>
      </c>
      <c r="F14" s="48">
        <f>103880.75044-62328.45028</f>
        <v>41552.300160000006</v>
      </c>
      <c r="G14" s="42">
        <f t="shared" si="0"/>
        <v>111.96841602042593</v>
      </c>
      <c r="H14" s="41">
        <f t="shared" si="1"/>
        <v>4441.5669400000115</v>
      </c>
      <c r="I14" s="4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2:33" s="21" customFormat="1" ht="63" x14ac:dyDescent="0.3">
      <c r="B15" s="39" t="s">
        <v>13</v>
      </c>
      <c r="C15" s="40" t="s">
        <v>14</v>
      </c>
      <c r="D15" s="41">
        <f>619331.64768-371598.98868</f>
        <v>247732.65900000004</v>
      </c>
      <c r="E15" s="41">
        <f>550945.67029-330567.40223</f>
        <v>220378.26806000003</v>
      </c>
      <c r="F15" s="48">
        <f>573471.06432-344082.63892</f>
        <v>229388.42540000001</v>
      </c>
      <c r="G15" s="42">
        <f t="shared" si="0"/>
        <v>104.08849630197969</v>
      </c>
      <c r="H15" s="41">
        <f t="shared" si="1"/>
        <v>9010.1573399999761</v>
      </c>
      <c r="I15" s="47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2:33" s="21" customFormat="1" ht="47.25" x14ac:dyDescent="0.3">
      <c r="B16" s="39" t="s">
        <v>15</v>
      </c>
      <c r="C16" s="40" t="s">
        <v>16</v>
      </c>
      <c r="D16" s="48">
        <f>142018.09678+69331.35562-85210.8582-41598.81345</f>
        <v>84539.780750000005</v>
      </c>
      <c r="E16" s="48">
        <f>64066.47823+139090.19516-38439.88702-83454.11723</f>
        <v>81262.669140000013</v>
      </c>
      <c r="F16" s="48">
        <f>119978.52494-71987.11514+38100.52176</f>
        <v>86091.931560000012</v>
      </c>
      <c r="G16" s="42">
        <f t="shared" si="0"/>
        <v>105.94278094862982</v>
      </c>
      <c r="H16" s="41">
        <f t="shared" si="1"/>
        <v>4829.2624199999991</v>
      </c>
      <c r="I16" s="47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2:33" s="21" customFormat="1" ht="78.75" x14ac:dyDescent="0.3">
      <c r="B17" s="39" t="s">
        <v>17</v>
      </c>
      <c r="C17" s="40" t="s">
        <v>18</v>
      </c>
      <c r="D17" s="41">
        <v>-38.249400000000001</v>
      </c>
      <c r="E17" s="41">
        <v>-38.249400000000001</v>
      </c>
      <c r="F17" s="48">
        <v>0</v>
      </c>
      <c r="G17" s="42">
        <f t="shared" si="0"/>
        <v>0</v>
      </c>
      <c r="H17" s="41">
        <f t="shared" si="1"/>
        <v>38.249400000000001</v>
      </c>
      <c r="I17" s="4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2:33" s="38" customFormat="1" ht="40.5" customHeight="1" x14ac:dyDescent="0.3">
      <c r="B18" s="33">
        <v>11020000</v>
      </c>
      <c r="C18" s="34" t="s">
        <v>19</v>
      </c>
      <c r="D18" s="49">
        <f>D19+D20+D21+D22+D23+D24+D25+D26+D27+D28</f>
        <v>622403.93336999998</v>
      </c>
      <c r="E18" s="49">
        <f>E19+E20+E21+E22+E23+E24+E25+E26+E27+E28</f>
        <v>614957.04276999994</v>
      </c>
      <c r="F18" s="49">
        <f>F19+F20+F21+F22+F23+F24+F25+F26+F27+F28</f>
        <v>596564.59010000015</v>
      </c>
      <c r="G18" s="36">
        <f t="shared" si="0"/>
        <v>97.009148380974182</v>
      </c>
      <c r="H18" s="35">
        <f t="shared" si="1"/>
        <v>-18392.452669999795</v>
      </c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2:33" s="21" customFormat="1" ht="31.5" x14ac:dyDescent="0.3">
      <c r="B19" s="39">
        <v>11020200</v>
      </c>
      <c r="C19" s="40" t="s">
        <v>20</v>
      </c>
      <c r="D19" s="41">
        <v>1581.26439</v>
      </c>
      <c r="E19" s="41">
        <v>1583.1383900000001</v>
      </c>
      <c r="F19" s="48">
        <v>1838.2405799999999</v>
      </c>
      <c r="G19" s="42">
        <f t="shared" si="0"/>
        <v>116.11370121597517</v>
      </c>
      <c r="H19" s="41">
        <f t="shared" si="1"/>
        <v>255.10218999999984</v>
      </c>
      <c r="I19" s="4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2:33" s="21" customFormat="1" ht="31.5" x14ac:dyDescent="0.3">
      <c r="B20" s="39" t="s">
        <v>21</v>
      </c>
      <c r="C20" s="40" t="s">
        <v>20</v>
      </c>
      <c r="D20" s="41">
        <v>352.57668999999999</v>
      </c>
      <c r="E20" s="41">
        <v>334.68830000000003</v>
      </c>
      <c r="F20" s="48">
        <v>475.78618999999998</v>
      </c>
      <c r="G20" s="42">
        <v>0</v>
      </c>
      <c r="H20" s="41">
        <f t="shared" si="1"/>
        <v>141.09788999999995</v>
      </c>
      <c r="I20" s="4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2:33" s="21" customFormat="1" ht="31.5" x14ac:dyDescent="0.3">
      <c r="B21" s="39" t="s">
        <v>22</v>
      </c>
      <c r="C21" s="40" t="s">
        <v>23</v>
      </c>
      <c r="D21" s="41">
        <f>1670293.02125-1503263.71911</f>
        <v>167029.30214000004</v>
      </c>
      <c r="E21" s="41">
        <f>1664278.18425-1497850.36581</f>
        <v>166427.81843999983</v>
      </c>
      <c r="F21" s="48">
        <f>1325827.95182-1193245.15661</f>
        <v>132582.79521000013</v>
      </c>
      <c r="G21" s="42">
        <f t="shared" si="0"/>
        <v>79.663842531108202</v>
      </c>
      <c r="H21" s="41">
        <f t="shared" si="1"/>
        <v>-33845.023229999701</v>
      </c>
      <c r="I21" s="47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2:33" s="21" customFormat="1" ht="36.75" customHeight="1" x14ac:dyDescent="0.3">
      <c r="B22" s="39" t="s">
        <v>24</v>
      </c>
      <c r="C22" s="40" t="s">
        <v>25</v>
      </c>
      <c r="D22" s="41">
        <f>542832.00933-488548.80788</f>
        <v>54283.201450000051</v>
      </c>
      <c r="E22" s="41">
        <f>486415.57834-437774.02007</f>
        <v>48641.55826999998</v>
      </c>
      <c r="F22" s="48">
        <f>579674.23171-521706.80811</f>
        <v>57967.42359999998</v>
      </c>
      <c r="G22" s="42">
        <f t="shared" si="0"/>
        <v>119.17262863626594</v>
      </c>
      <c r="H22" s="41">
        <f t="shared" si="1"/>
        <v>9325.8653300000005</v>
      </c>
      <c r="I22" s="47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2:33" s="21" customFormat="1" ht="73.5" customHeight="1" x14ac:dyDescent="0.3">
      <c r="B23" s="39" t="s">
        <v>26</v>
      </c>
      <c r="C23" s="40" t="s">
        <v>27</v>
      </c>
      <c r="D23" s="41">
        <f>440365.13817-396328.62435</f>
        <v>44036.513819999993</v>
      </c>
      <c r="E23" s="41">
        <f>440365.13817-396328.62435</f>
        <v>44036.513819999993</v>
      </c>
      <c r="F23" s="48">
        <f>649426.71437-584484.04293</f>
        <v>64942.671439999947</v>
      </c>
      <c r="G23" s="42">
        <f t="shared" si="0"/>
        <v>147.47459734313719</v>
      </c>
      <c r="H23" s="41">
        <f t="shared" si="1"/>
        <v>20906.157619999954</v>
      </c>
      <c r="I23" s="4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2:33" s="21" customFormat="1" ht="71.25" customHeight="1" x14ac:dyDescent="0.3">
      <c r="B24" s="39" t="s">
        <v>28</v>
      </c>
      <c r="C24" s="40" t="s">
        <v>29</v>
      </c>
      <c r="D24" s="41">
        <f>283793.93362-255414.54026</f>
        <v>28379.393360000016</v>
      </c>
      <c r="E24" s="41">
        <f>283793.93362-255414.54026</f>
        <v>28379.393360000016</v>
      </c>
      <c r="F24" s="48">
        <f>95707.539-86136.7851</f>
        <v>9570.7539000000106</v>
      </c>
      <c r="G24" s="42">
        <f t="shared" si="0"/>
        <v>33.724307558630649</v>
      </c>
      <c r="H24" s="41">
        <f t="shared" si="1"/>
        <v>-18808.639460000006</v>
      </c>
      <c r="I24" s="4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2:33" s="21" customFormat="1" ht="47.25" x14ac:dyDescent="0.3">
      <c r="B25" s="39" t="s">
        <v>30</v>
      </c>
      <c r="C25" s="40" t="s">
        <v>31</v>
      </c>
      <c r="D25" s="41">
        <f>93.7654-84.38888</f>
        <v>9.3765199999999993</v>
      </c>
      <c r="E25" s="41">
        <f>93.2894-83.96048</f>
        <v>9.3289199999999965</v>
      </c>
      <c r="F25" s="48">
        <v>0</v>
      </c>
      <c r="G25" s="42">
        <f t="shared" si="0"/>
        <v>0</v>
      </c>
      <c r="H25" s="41">
        <f t="shared" si="1"/>
        <v>-9.3289199999999965</v>
      </c>
      <c r="I25" s="47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2:33" s="21" customFormat="1" ht="33.75" customHeight="1" x14ac:dyDescent="0.3">
      <c r="B26" s="39" t="s">
        <v>32</v>
      </c>
      <c r="C26" s="40" t="s">
        <v>33</v>
      </c>
      <c r="D26" s="41">
        <f>3002721.23897-2702449.11496</f>
        <v>300272.12400999991</v>
      </c>
      <c r="E26" s="41">
        <f>2990844.22163-2691759.79935</f>
        <v>299084.42228000006</v>
      </c>
      <c r="F26" s="48">
        <f>2911830.0461-2620647.04138</f>
        <v>291183.00472000008</v>
      </c>
      <c r="G26" s="42">
        <f t="shared" si="0"/>
        <v>97.358131359779492</v>
      </c>
      <c r="H26" s="41">
        <f t="shared" si="1"/>
        <v>-7901.4175599999726</v>
      </c>
      <c r="I26" s="47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2:33" s="21" customFormat="1" ht="25.5" customHeight="1" x14ac:dyDescent="0.3">
      <c r="B27" s="39" t="s">
        <v>34</v>
      </c>
      <c r="C27" s="40" t="s">
        <v>35</v>
      </c>
      <c r="D27" s="41">
        <f>1.53-1.377</f>
        <v>0.15300000000000002</v>
      </c>
      <c r="E27" s="41">
        <f>1.53-1.377</f>
        <v>0.15300000000000002</v>
      </c>
      <c r="F27" s="48">
        <v>0</v>
      </c>
      <c r="G27" s="42">
        <v>0</v>
      </c>
      <c r="H27" s="41">
        <f t="shared" si="1"/>
        <v>-0.15300000000000002</v>
      </c>
      <c r="I27" s="47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2:33" s="21" customFormat="1" ht="84" customHeight="1" x14ac:dyDescent="0.3">
      <c r="B28" s="39" t="s">
        <v>36</v>
      </c>
      <c r="C28" s="50" t="s">
        <v>37</v>
      </c>
      <c r="D28" s="41">
        <f>264600.27971-238140.25172</f>
        <v>26460.027989999973</v>
      </c>
      <c r="E28" s="41">
        <f>264600.27971-238140.25172</f>
        <v>26460.027989999973</v>
      </c>
      <c r="F28" s="48">
        <f>380039.14457-342035.23011</f>
        <v>38003.91446</v>
      </c>
      <c r="G28" s="42">
        <f t="shared" si="0"/>
        <v>143.62764270076661</v>
      </c>
      <c r="H28" s="41">
        <f t="shared" si="1"/>
        <v>11543.886470000027</v>
      </c>
      <c r="I28" s="4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2:33" s="15" customFormat="1" ht="31.5" x14ac:dyDescent="0.3">
      <c r="B29" s="33">
        <v>13000000</v>
      </c>
      <c r="C29" s="34" t="s">
        <v>38</v>
      </c>
      <c r="D29" s="49">
        <f t="shared" ref="D29:E29" si="2">D31+D36+D40+D30+D39</f>
        <v>1823.5424799999998</v>
      </c>
      <c r="E29" s="49">
        <f t="shared" si="2"/>
        <v>1813.1487800000002</v>
      </c>
      <c r="F29" s="49">
        <f>F31+F36+F40+F30+F39</f>
        <v>1552.64652</v>
      </c>
      <c r="G29" s="36">
        <f t="shared" si="0"/>
        <v>85.632604291855174</v>
      </c>
      <c r="H29" s="35">
        <f t="shared" si="1"/>
        <v>-260.50226000000021</v>
      </c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>
        <f>T31+T36+T40</f>
        <v>0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2:33" s="15" customFormat="1" ht="31.5" x14ac:dyDescent="0.3">
      <c r="B30" s="33" t="s">
        <v>39</v>
      </c>
      <c r="C30" s="34" t="s">
        <v>40</v>
      </c>
      <c r="D30" s="49">
        <v>75.782809999999998</v>
      </c>
      <c r="E30" s="49">
        <v>75.782809999999998</v>
      </c>
      <c r="F30" s="49">
        <v>69.982740000000007</v>
      </c>
      <c r="G30" s="36">
        <v>0</v>
      </c>
      <c r="H30" s="35">
        <f t="shared" si="1"/>
        <v>-5.800069999999991</v>
      </c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2:33" s="46" customFormat="1" ht="31.5" x14ac:dyDescent="0.3">
      <c r="B31" s="51">
        <v>13020000</v>
      </c>
      <c r="C31" s="52" t="s">
        <v>41</v>
      </c>
      <c r="D31" s="49">
        <f>D32+D33+D34+D35</f>
        <v>1129.4941699999999</v>
      </c>
      <c r="E31" s="49">
        <f>E32+E33+E34+E35</f>
        <v>1121.0509200000001</v>
      </c>
      <c r="F31" s="49">
        <f>F32+F33+F34+F35</f>
        <v>1120.30216</v>
      </c>
      <c r="G31" s="36">
        <f t="shared" si="0"/>
        <v>99.933209099904204</v>
      </c>
      <c r="H31" s="35">
        <f t="shared" si="1"/>
        <v>-0.74876000000017484</v>
      </c>
      <c r="I31" s="43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>
        <f>T32+T33</f>
        <v>0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2:33" s="46" customFormat="1" ht="63" x14ac:dyDescent="0.3">
      <c r="B32" s="39" t="s">
        <v>42</v>
      </c>
      <c r="C32" s="40" t="s">
        <v>43</v>
      </c>
      <c r="D32" s="41">
        <v>1071.8583799999999</v>
      </c>
      <c r="E32" s="41">
        <v>1063.4151300000001</v>
      </c>
      <c r="F32" s="48">
        <v>1101.3117</v>
      </c>
      <c r="G32" s="42">
        <f t="shared" si="0"/>
        <v>103.56366661813435</v>
      </c>
      <c r="H32" s="41">
        <f t="shared" si="1"/>
        <v>37.896569999999883</v>
      </c>
      <c r="I32" s="54"/>
      <c r="J32" s="4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2:33" s="21" customFormat="1" ht="31.5" x14ac:dyDescent="0.3">
      <c r="B33" s="39">
        <v>13020200</v>
      </c>
      <c r="C33" s="40" t="s">
        <v>44</v>
      </c>
      <c r="D33" s="104">
        <v>5.2379699999999998</v>
      </c>
      <c r="E33" s="55">
        <v>5.2379699999999998</v>
      </c>
      <c r="F33" s="104">
        <v>1.413E-2</v>
      </c>
      <c r="G33" s="42">
        <f t="shared" si="0"/>
        <v>0.26976099519470331</v>
      </c>
      <c r="H33" s="41">
        <f t="shared" si="1"/>
        <v>-5.22384</v>
      </c>
      <c r="I33" s="56"/>
      <c r="J33" s="44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2:33" s="21" customFormat="1" ht="47.25" x14ac:dyDescent="0.3">
      <c r="B34" s="39" t="s">
        <v>45</v>
      </c>
      <c r="C34" s="40" t="s">
        <v>46</v>
      </c>
      <c r="D34" s="41">
        <v>0.35524</v>
      </c>
      <c r="E34" s="41">
        <v>0.35524</v>
      </c>
      <c r="F34" s="48">
        <v>0.99012999999999995</v>
      </c>
      <c r="G34" s="42">
        <v>0</v>
      </c>
      <c r="H34" s="41">
        <f t="shared" si="1"/>
        <v>0.63488999999999995</v>
      </c>
      <c r="I34" s="56"/>
      <c r="J34" s="44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2:33" s="21" customFormat="1" ht="47.25" x14ac:dyDescent="0.3">
      <c r="B35" s="39" t="s">
        <v>47</v>
      </c>
      <c r="C35" s="40" t="s">
        <v>48</v>
      </c>
      <c r="D35" s="105">
        <v>52.042580000000001</v>
      </c>
      <c r="E35" s="58">
        <v>52.042580000000001</v>
      </c>
      <c r="F35" s="104">
        <v>17.9862</v>
      </c>
      <c r="G35" s="42">
        <v>0</v>
      </c>
      <c r="H35" s="41">
        <f t="shared" si="1"/>
        <v>-34.056380000000004</v>
      </c>
      <c r="I35" s="56"/>
      <c r="J35" s="44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2:33" s="46" customFormat="1" ht="20.25" x14ac:dyDescent="0.3">
      <c r="B36" s="51">
        <v>13030000</v>
      </c>
      <c r="C36" s="52" t="s">
        <v>49</v>
      </c>
      <c r="D36" s="59">
        <f>D37+D38</f>
        <v>606.08915999999999</v>
      </c>
      <c r="E36" s="59">
        <f>E37+E38</f>
        <v>604.13871000000006</v>
      </c>
      <c r="F36" s="59">
        <f>F37+F38</f>
        <v>270.15238999999997</v>
      </c>
      <c r="G36" s="36">
        <f t="shared" si="0"/>
        <v>44.716947536766838</v>
      </c>
      <c r="H36" s="35">
        <f t="shared" si="1"/>
        <v>-333.98632000000009</v>
      </c>
      <c r="I36" s="54"/>
      <c r="J36" s="61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2:33" s="46" customFormat="1" ht="47.25" x14ac:dyDescent="0.3">
      <c r="B37" s="39" t="s">
        <v>50</v>
      </c>
      <c r="C37" s="40" t="s">
        <v>51</v>
      </c>
      <c r="D37" s="48">
        <f>725.58676-507.91064</f>
        <v>217.67612000000003</v>
      </c>
      <c r="E37" s="48">
        <f>719.08527-503.3596</f>
        <v>215.72567000000004</v>
      </c>
      <c r="F37" s="48">
        <f>900.5076-630.35521</f>
        <v>270.15238999999997</v>
      </c>
      <c r="G37" s="42">
        <f t="shared" si="0"/>
        <v>125.22959831345055</v>
      </c>
      <c r="H37" s="41">
        <f t="shared" si="1"/>
        <v>54.426719999999932</v>
      </c>
      <c r="I37" s="54"/>
      <c r="J37" s="4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2:33" s="21" customFormat="1" ht="47.25" x14ac:dyDescent="0.3">
      <c r="B38" s="39" t="s">
        <v>52</v>
      </c>
      <c r="C38" s="62" t="s">
        <v>53</v>
      </c>
      <c r="D38" s="48">
        <v>388.41304000000002</v>
      </c>
      <c r="E38" s="48">
        <v>388.41304000000002</v>
      </c>
      <c r="F38" s="48">
        <v>0</v>
      </c>
      <c r="G38" s="42">
        <f t="shared" si="0"/>
        <v>0</v>
      </c>
      <c r="H38" s="41">
        <f t="shared" si="1"/>
        <v>-388.41304000000002</v>
      </c>
      <c r="I38" s="63"/>
      <c r="J38" s="4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</row>
    <row r="39" spans="2:33" s="21" customFormat="1" ht="48" x14ac:dyDescent="0.3">
      <c r="B39" s="33" t="s">
        <v>173</v>
      </c>
      <c r="C39" s="107" t="s">
        <v>174</v>
      </c>
      <c r="D39" s="49">
        <v>0</v>
      </c>
      <c r="E39" s="49">
        <v>0</v>
      </c>
      <c r="F39" s="49">
        <v>62.535800000000002</v>
      </c>
      <c r="G39" s="36">
        <v>0</v>
      </c>
      <c r="H39" s="35">
        <f>F39-E39</f>
        <v>62.535800000000002</v>
      </c>
      <c r="I39" s="63"/>
      <c r="J39" s="4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</row>
    <row r="40" spans="2:33" s="68" customFormat="1" ht="31.5" x14ac:dyDescent="0.3">
      <c r="B40" s="51" t="s">
        <v>54</v>
      </c>
      <c r="C40" s="52" t="s">
        <v>55</v>
      </c>
      <c r="D40" s="65">
        <v>12.17634</v>
      </c>
      <c r="E40" s="65">
        <v>12.17634</v>
      </c>
      <c r="F40" s="59">
        <v>29.67343</v>
      </c>
      <c r="G40" s="36">
        <f t="shared" si="0"/>
        <v>243.69744931564</v>
      </c>
      <c r="H40" s="35">
        <f t="shared" si="1"/>
        <v>17.49709</v>
      </c>
      <c r="I40" s="66"/>
      <c r="J40" s="61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</row>
    <row r="41" spans="2:33" s="15" customFormat="1" ht="20.25" x14ac:dyDescent="0.3">
      <c r="B41" s="33">
        <v>14000000</v>
      </c>
      <c r="C41" s="34" t="s">
        <v>56</v>
      </c>
      <c r="D41" s="49">
        <f>D42</f>
        <v>136843.32884999999</v>
      </c>
      <c r="E41" s="49">
        <f>E42</f>
        <v>125393.118</v>
      </c>
      <c r="F41" s="49">
        <f>F42</f>
        <v>153321.84059000001</v>
      </c>
      <c r="G41" s="36">
        <f t="shared" si="0"/>
        <v>122.27293095144185</v>
      </c>
      <c r="H41" s="35">
        <f t="shared" si="1"/>
        <v>27928.722590000005</v>
      </c>
      <c r="I41" s="69"/>
      <c r="J41" s="32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</row>
    <row r="42" spans="2:33" s="21" customFormat="1" ht="47.25" x14ac:dyDescent="0.3">
      <c r="B42" s="71">
        <v>14040000</v>
      </c>
      <c r="C42" s="72" t="s">
        <v>57</v>
      </c>
      <c r="D42" s="106">
        <v>136843.32884999999</v>
      </c>
      <c r="E42" s="73">
        <v>125393.118</v>
      </c>
      <c r="F42" s="108">
        <v>153321.84059000001</v>
      </c>
      <c r="G42" s="42">
        <f t="shared" si="0"/>
        <v>122.27293095144185</v>
      </c>
      <c r="H42" s="41">
        <f t="shared" si="1"/>
        <v>27928.722590000005</v>
      </c>
      <c r="I42" s="63"/>
      <c r="J42" s="4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</row>
    <row r="43" spans="2:33" s="15" customFormat="1" ht="20.25" x14ac:dyDescent="0.3">
      <c r="B43" s="33" t="s">
        <v>58</v>
      </c>
      <c r="C43" s="74" t="s">
        <v>59</v>
      </c>
      <c r="D43" s="35">
        <f>D44+D55+D57+D68+D60</f>
        <v>1631225.2305800002</v>
      </c>
      <c r="E43" s="35">
        <f>E44+E55+E57+E68+E60</f>
        <v>1520325.0286099999</v>
      </c>
      <c r="F43" s="49">
        <f>F44+F55+F57+F68+F60</f>
        <v>1889898.53305</v>
      </c>
      <c r="G43" s="36">
        <f t="shared" si="0"/>
        <v>124.30884827160236</v>
      </c>
      <c r="H43" s="35">
        <f t="shared" si="1"/>
        <v>369573.50444000005</v>
      </c>
      <c r="I43" s="69"/>
      <c r="J43" s="32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</row>
    <row r="44" spans="2:33" s="76" customFormat="1" ht="20.25" x14ac:dyDescent="0.3">
      <c r="B44" s="51" t="s">
        <v>60</v>
      </c>
      <c r="C44" s="75" t="s">
        <v>61</v>
      </c>
      <c r="D44" s="59">
        <f>D45+D46+D47+D48+D49+D50+D51+D52+D53+D54</f>
        <v>880901.82317000022</v>
      </c>
      <c r="E44" s="59">
        <f>E45+E46+E47+E48+E49+E50+E51+E52+E53+E54</f>
        <v>801886.93331000011</v>
      </c>
      <c r="F44" s="59">
        <f>F45+F46+F47+F48+F49+F50+F51+F52+F53+F54</f>
        <v>942897.01419999998</v>
      </c>
      <c r="G44" s="36">
        <f t="shared" si="0"/>
        <v>117.58478346915362</v>
      </c>
      <c r="H44" s="35">
        <f t="shared" si="1"/>
        <v>141010.08088999987</v>
      </c>
      <c r="I44" s="43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>
        <f>T45+T46+T47+T48+T49+T50+T51+T52+T53+T54</f>
        <v>0</v>
      </c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</row>
    <row r="45" spans="2:33" s="21" customFormat="1" ht="63" x14ac:dyDescent="0.3">
      <c r="B45" s="71">
        <v>18010100</v>
      </c>
      <c r="C45" s="72" t="s">
        <v>62</v>
      </c>
      <c r="D45" s="41">
        <v>7764.3502600000002</v>
      </c>
      <c r="E45" s="41">
        <v>7620.1680399999996</v>
      </c>
      <c r="F45" s="48">
        <v>7699.13177</v>
      </c>
      <c r="G45" s="42">
        <f t="shared" si="0"/>
        <v>101.03624657075147</v>
      </c>
      <c r="H45" s="41">
        <f t="shared" si="1"/>
        <v>78.963730000000396</v>
      </c>
      <c r="I45" s="63"/>
      <c r="J45" s="4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</row>
    <row r="46" spans="2:33" s="21" customFormat="1" ht="63" x14ac:dyDescent="0.3">
      <c r="B46" s="71">
        <v>18010200</v>
      </c>
      <c r="C46" s="72" t="s">
        <v>63</v>
      </c>
      <c r="D46" s="105">
        <v>17143.937140000002</v>
      </c>
      <c r="E46" s="58">
        <v>15952.320180000001</v>
      </c>
      <c r="F46" s="104">
        <v>23544.258580000002</v>
      </c>
      <c r="G46" s="42">
        <f t="shared" si="0"/>
        <v>147.59143694669748</v>
      </c>
      <c r="H46" s="41">
        <f t="shared" si="1"/>
        <v>7591.9384000000009</v>
      </c>
      <c r="I46" s="63"/>
      <c r="J46" s="4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</row>
    <row r="47" spans="2:33" s="21" customFormat="1" ht="63" x14ac:dyDescent="0.3">
      <c r="B47" s="71">
        <v>18010300</v>
      </c>
      <c r="C47" s="72" t="s">
        <v>64</v>
      </c>
      <c r="D47" s="41">
        <v>10477.02512</v>
      </c>
      <c r="E47" s="41">
        <v>10024.54243</v>
      </c>
      <c r="F47" s="48">
        <v>12474.871059999999</v>
      </c>
      <c r="G47" s="42">
        <f t="shared" si="0"/>
        <v>124.44329651064183</v>
      </c>
      <c r="H47" s="41">
        <f t="shared" si="1"/>
        <v>2450.32863</v>
      </c>
      <c r="I47" s="63"/>
      <c r="J47" s="4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</row>
    <row r="48" spans="2:33" s="21" customFormat="1" ht="63" x14ac:dyDescent="0.3">
      <c r="B48" s="71">
        <v>18010400</v>
      </c>
      <c r="C48" s="72" t="s">
        <v>65</v>
      </c>
      <c r="D48" s="41">
        <v>157362.89962000001</v>
      </c>
      <c r="E48" s="41">
        <v>151348.55694000001</v>
      </c>
      <c r="F48" s="48">
        <v>216757.67954000001</v>
      </c>
      <c r="G48" s="42">
        <f t="shared" si="0"/>
        <v>143.21753964653294</v>
      </c>
      <c r="H48" s="41">
        <f t="shared" si="1"/>
        <v>65409.122600000002</v>
      </c>
      <c r="I48" s="63"/>
      <c r="J48" s="4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</row>
    <row r="49" spans="2:33" s="21" customFormat="1" ht="20.25" x14ac:dyDescent="0.3">
      <c r="B49" s="71">
        <v>18010500</v>
      </c>
      <c r="C49" s="72" t="s">
        <v>66</v>
      </c>
      <c r="D49" s="77">
        <v>271062.41204000002</v>
      </c>
      <c r="E49" s="77">
        <v>242325.77757000001</v>
      </c>
      <c r="F49" s="48">
        <v>273616.77914</v>
      </c>
      <c r="G49" s="42">
        <f t="shared" si="0"/>
        <v>112.9127829006805</v>
      </c>
      <c r="H49" s="41">
        <f t="shared" si="1"/>
        <v>31291.001569999993</v>
      </c>
      <c r="I49" s="63"/>
      <c r="J49" s="4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</row>
    <row r="50" spans="2:33" s="21" customFormat="1" ht="20.25" x14ac:dyDescent="0.3">
      <c r="B50" s="71">
        <v>18010600</v>
      </c>
      <c r="C50" s="72" t="s">
        <v>67</v>
      </c>
      <c r="D50" s="77">
        <v>397123.96191000001</v>
      </c>
      <c r="E50" s="77">
        <v>355577.47522000002</v>
      </c>
      <c r="F50" s="48">
        <v>394853.93712000002</v>
      </c>
      <c r="G50" s="42">
        <f t="shared" si="0"/>
        <v>111.04582394475331</v>
      </c>
      <c r="H50" s="41">
        <f t="shared" si="1"/>
        <v>39276.461899999995</v>
      </c>
      <c r="I50" s="63"/>
      <c r="J50" s="4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</row>
    <row r="51" spans="2:33" s="21" customFormat="1" ht="20.25" x14ac:dyDescent="0.3">
      <c r="B51" s="71">
        <v>18010700</v>
      </c>
      <c r="C51" s="72" t="s">
        <v>68</v>
      </c>
      <c r="D51" s="77">
        <v>10375.075570000001</v>
      </c>
      <c r="E51" s="77">
        <v>9968.2643200000002</v>
      </c>
      <c r="F51" s="48">
        <v>4963.1498799999999</v>
      </c>
      <c r="G51" s="42">
        <f t="shared" si="0"/>
        <v>49.789509193110959</v>
      </c>
      <c r="H51" s="41">
        <f t="shared" si="1"/>
        <v>-5005.1144400000003</v>
      </c>
      <c r="I51" s="63"/>
      <c r="J51" s="4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</row>
    <row r="52" spans="2:33" s="21" customFormat="1" ht="20.25" x14ac:dyDescent="0.3">
      <c r="B52" s="71">
        <v>18010900</v>
      </c>
      <c r="C52" s="72" t="s">
        <v>69</v>
      </c>
      <c r="D52" s="77">
        <v>2567.81648</v>
      </c>
      <c r="E52" s="77">
        <v>2435.6532299999999</v>
      </c>
      <c r="F52" s="48">
        <v>3615.14426</v>
      </c>
      <c r="G52" s="42">
        <f t="shared" si="0"/>
        <v>148.42606556106512</v>
      </c>
      <c r="H52" s="41">
        <f t="shared" si="1"/>
        <v>1179.4910300000001</v>
      </c>
      <c r="I52" s="63"/>
      <c r="J52" s="4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</row>
    <row r="53" spans="2:33" s="21" customFormat="1" ht="20.25" x14ac:dyDescent="0.3">
      <c r="B53" s="71" t="s">
        <v>70</v>
      </c>
      <c r="C53" s="72" t="s">
        <v>71</v>
      </c>
      <c r="D53" s="41">
        <v>3633.1633499999998</v>
      </c>
      <c r="E53" s="41">
        <v>3462.1227699999999</v>
      </c>
      <c r="F53" s="48">
        <v>2257.24208</v>
      </c>
      <c r="G53" s="42">
        <f t="shared" si="0"/>
        <v>65.198210172078902</v>
      </c>
      <c r="H53" s="41">
        <f t="shared" si="1"/>
        <v>-1204.88069</v>
      </c>
      <c r="I53" s="63"/>
      <c r="J53" s="4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</row>
    <row r="54" spans="2:33" s="21" customFormat="1" ht="20.25" x14ac:dyDescent="0.3">
      <c r="B54" s="71" t="s">
        <v>72</v>
      </c>
      <c r="C54" s="72" t="s">
        <v>73</v>
      </c>
      <c r="D54" s="41">
        <v>3391.1816800000001</v>
      </c>
      <c r="E54" s="41">
        <v>3172.0526100000002</v>
      </c>
      <c r="F54" s="48">
        <v>3114.8207699999998</v>
      </c>
      <c r="G54" s="42">
        <f t="shared" si="0"/>
        <v>98.195747453255507</v>
      </c>
      <c r="H54" s="41">
        <f t="shared" si="1"/>
        <v>-57.231840000000375</v>
      </c>
      <c r="I54" s="63"/>
      <c r="J54" s="4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</row>
    <row r="55" spans="2:33" s="76" customFormat="1" ht="32.25" x14ac:dyDescent="0.3">
      <c r="B55" s="51" t="s">
        <v>74</v>
      </c>
      <c r="C55" s="75" t="s">
        <v>75</v>
      </c>
      <c r="D55" s="60">
        <f>D56</f>
        <v>113.08226999999999</v>
      </c>
      <c r="E55" s="60">
        <f>E56</f>
        <v>113.08226999999999</v>
      </c>
      <c r="F55" s="59">
        <f>F56</f>
        <v>0</v>
      </c>
      <c r="G55" s="36">
        <v>0</v>
      </c>
      <c r="H55" s="35">
        <f t="shared" si="1"/>
        <v>-113.08226999999999</v>
      </c>
      <c r="I55" s="54"/>
      <c r="J55" s="45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</row>
    <row r="56" spans="2:33" s="21" customFormat="1" ht="32.25" x14ac:dyDescent="0.3">
      <c r="B56" s="39" t="s">
        <v>76</v>
      </c>
      <c r="C56" s="78" t="s">
        <v>77</v>
      </c>
      <c r="D56" s="48">
        <v>113.08226999999999</v>
      </c>
      <c r="E56" s="48">
        <v>113.08226999999999</v>
      </c>
      <c r="F56" s="48">
        <v>0</v>
      </c>
      <c r="G56" s="42">
        <v>0</v>
      </c>
      <c r="H56" s="41">
        <f t="shared" si="1"/>
        <v>-113.08226999999999</v>
      </c>
      <c r="I56" s="63"/>
      <c r="J56" s="4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</row>
    <row r="57" spans="2:33" s="76" customFormat="1" ht="20.25" x14ac:dyDescent="0.3">
      <c r="B57" s="51" t="s">
        <v>78</v>
      </c>
      <c r="C57" s="75" t="s">
        <v>79</v>
      </c>
      <c r="D57" s="59">
        <f>D58+D59</f>
        <v>3363.34402</v>
      </c>
      <c r="E57" s="59">
        <f>E58+E59</f>
        <v>3143.08196</v>
      </c>
      <c r="F57" s="59">
        <f>F58+F59</f>
        <v>8175.5773499999996</v>
      </c>
      <c r="G57" s="36">
        <f t="shared" si="0"/>
        <v>260.11339997000908</v>
      </c>
      <c r="H57" s="35">
        <f t="shared" si="1"/>
        <v>5032.49539</v>
      </c>
      <c r="I57" s="54"/>
      <c r="J57" s="45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</row>
    <row r="58" spans="2:33" s="21" customFormat="1" ht="32.25" x14ac:dyDescent="0.3">
      <c r="B58" s="39" t="s">
        <v>80</v>
      </c>
      <c r="C58" s="78" t="s">
        <v>81</v>
      </c>
      <c r="D58" s="48">
        <v>2879.8629799999999</v>
      </c>
      <c r="E58" s="48">
        <v>2695.0809199999999</v>
      </c>
      <c r="F58" s="48">
        <v>6879.3890899999997</v>
      </c>
      <c r="G58" s="42">
        <f t="shared" si="0"/>
        <v>255.25723695153465</v>
      </c>
      <c r="H58" s="41">
        <f t="shared" si="1"/>
        <v>4184.3081700000002</v>
      </c>
      <c r="I58" s="63"/>
      <c r="J58" s="4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</row>
    <row r="59" spans="2:33" s="21" customFormat="1" ht="32.25" x14ac:dyDescent="0.3">
      <c r="B59" s="39" t="s">
        <v>82</v>
      </c>
      <c r="C59" s="78" t="s">
        <v>83</v>
      </c>
      <c r="D59" s="48">
        <v>483.48104000000001</v>
      </c>
      <c r="E59" s="48">
        <v>448.00103999999999</v>
      </c>
      <c r="F59" s="48">
        <v>1296.1882599999999</v>
      </c>
      <c r="G59" s="42">
        <f t="shared" si="0"/>
        <v>289.32706495502777</v>
      </c>
      <c r="H59" s="41">
        <f t="shared" si="1"/>
        <v>848.18721999999991</v>
      </c>
      <c r="I59" s="63"/>
      <c r="J59" s="4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</row>
    <row r="60" spans="2:33" s="21" customFormat="1" ht="32.25" x14ac:dyDescent="0.3">
      <c r="B60" s="51" t="s">
        <v>84</v>
      </c>
      <c r="C60" s="75" t="s">
        <v>85</v>
      </c>
      <c r="D60" s="59">
        <f>D61+D62+D63+D64+D65+D66+D67</f>
        <v>-0.83499999999999996</v>
      </c>
      <c r="E60" s="59">
        <f>E61+E62+E63+E64+E65+E66+E67</f>
        <v>-0.83499999999999996</v>
      </c>
      <c r="F60" s="59">
        <f>F61+F62+F63+F64+F65+F66+F67</f>
        <v>0</v>
      </c>
      <c r="G60" s="36">
        <v>0</v>
      </c>
      <c r="H60" s="35">
        <f t="shared" si="1"/>
        <v>0.83499999999999996</v>
      </c>
      <c r="I60" s="63"/>
      <c r="J60" s="4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</row>
    <row r="61" spans="2:33" s="21" customFormat="1" ht="48" x14ac:dyDescent="0.3">
      <c r="B61" s="79">
        <v>18040100</v>
      </c>
      <c r="C61" s="78" t="s">
        <v>86</v>
      </c>
      <c r="D61" s="41">
        <v>0</v>
      </c>
      <c r="E61" s="41">
        <v>0</v>
      </c>
      <c r="F61" s="48">
        <v>0</v>
      </c>
      <c r="G61" s="42">
        <v>0</v>
      </c>
      <c r="H61" s="41">
        <f t="shared" si="1"/>
        <v>0</v>
      </c>
      <c r="I61" s="63"/>
      <c r="J61" s="44"/>
      <c r="K61" s="64"/>
      <c r="L61" s="80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</row>
    <row r="62" spans="2:33" s="21" customFormat="1" ht="48" x14ac:dyDescent="0.3">
      <c r="B62" s="79">
        <v>18040200</v>
      </c>
      <c r="C62" s="78" t="s">
        <v>87</v>
      </c>
      <c r="D62" s="41">
        <v>0</v>
      </c>
      <c r="E62" s="41">
        <v>0</v>
      </c>
      <c r="F62" s="48">
        <v>0</v>
      </c>
      <c r="G62" s="42">
        <v>0</v>
      </c>
      <c r="H62" s="41">
        <f t="shared" si="1"/>
        <v>0</v>
      </c>
      <c r="I62" s="63"/>
      <c r="J62" s="4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</row>
    <row r="63" spans="2:33" s="21" customFormat="1" ht="48" x14ac:dyDescent="0.3">
      <c r="B63" s="79">
        <v>18040500</v>
      </c>
      <c r="C63" s="78" t="s">
        <v>88</v>
      </c>
      <c r="D63" s="41">
        <v>-0.83499999999999996</v>
      </c>
      <c r="E63" s="41">
        <v>-0.83499999999999996</v>
      </c>
      <c r="F63" s="48">
        <v>0</v>
      </c>
      <c r="G63" s="42">
        <v>0</v>
      </c>
      <c r="H63" s="41">
        <f t="shared" si="1"/>
        <v>0.83499999999999996</v>
      </c>
      <c r="I63" s="63"/>
      <c r="J63" s="4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</row>
    <row r="64" spans="2:33" s="21" customFormat="1" ht="58.9" customHeight="1" x14ac:dyDescent="0.3">
      <c r="B64" s="79">
        <v>18040600</v>
      </c>
      <c r="C64" s="78" t="s">
        <v>89</v>
      </c>
      <c r="D64" s="41">
        <v>0</v>
      </c>
      <c r="E64" s="41">
        <v>0</v>
      </c>
      <c r="F64" s="48">
        <v>0</v>
      </c>
      <c r="G64" s="42">
        <v>0</v>
      </c>
      <c r="H64" s="41">
        <f t="shared" si="1"/>
        <v>0</v>
      </c>
      <c r="I64" s="63"/>
      <c r="J64" s="4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</row>
    <row r="65" spans="2:33" s="21" customFormat="1" ht="48" x14ac:dyDescent="0.3">
      <c r="B65" s="79">
        <v>18040700</v>
      </c>
      <c r="C65" s="78" t="s">
        <v>90</v>
      </c>
      <c r="D65" s="41">
        <v>0</v>
      </c>
      <c r="E65" s="41">
        <v>0</v>
      </c>
      <c r="F65" s="48">
        <v>0</v>
      </c>
      <c r="G65" s="42">
        <v>0</v>
      </c>
      <c r="H65" s="41">
        <f t="shared" si="1"/>
        <v>0</v>
      </c>
      <c r="I65" s="63"/>
      <c r="J65" s="4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</row>
    <row r="66" spans="2:33" s="21" customFormat="1" ht="66" customHeight="1" x14ac:dyDescent="0.3">
      <c r="B66" s="79">
        <v>18040800</v>
      </c>
      <c r="C66" s="78" t="s">
        <v>91</v>
      </c>
      <c r="D66" s="41">
        <v>0</v>
      </c>
      <c r="E66" s="41">
        <v>0</v>
      </c>
      <c r="F66" s="48">
        <v>0</v>
      </c>
      <c r="G66" s="42">
        <v>0</v>
      </c>
      <c r="H66" s="41">
        <f t="shared" si="1"/>
        <v>0</v>
      </c>
      <c r="I66" s="63"/>
      <c r="J66" s="4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</row>
    <row r="67" spans="2:33" s="21" customFormat="1" ht="48" x14ac:dyDescent="0.3">
      <c r="B67" s="79">
        <v>18041400</v>
      </c>
      <c r="C67" s="78" t="s">
        <v>92</v>
      </c>
      <c r="D67" s="41">
        <v>0</v>
      </c>
      <c r="E67" s="41">
        <v>0</v>
      </c>
      <c r="F67" s="48">
        <v>0</v>
      </c>
      <c r="G67" s="42">
        <v>0</v>
      </c>
      <c r="H67" s="41">
        <f t="shared" si="1"/>
        <v>0</v>
      </c>
      <c r="I67" s="63"/>
      <c r="J67" s="4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</row>
    <row r="68" spans="2:33" s="76" customFormat="1" ht="20.25" x14ac:dyDescent="0.3">
      <c r="B68" s="51" t="s">
        <v>93</v>
      </c>
      <c r="C68" s="75" t="s">
        <v>94</v>
      </c>
      <c r="D68" s="59">
        <f>D71+D72+D69+D70</f>
        <v>746847.81611999997</v>
      </c>
      <c r="E68" s="59">
        <f>E71+E72+E69+E70</f>
        <v>715182.7660699999</v>
      </c>
      <c r="F68" s="59">
        <f>F71+F72+F69+F70</f>
        <v>938825.94149999996</v>
      </c>
      <c r="G68" s="36">
        <f t="shared" si="0"/>
        <v>131.27077245707994</v>
      </c>
      <c r="H68" s="35">
        <f t="shared" si="1"/>
        <v>223643.17543000006</v>
      </c>
      <c r="I68" s="54"/>
      <c r="J68" s="45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</row>
    <row r="69" spans="2:33" s="76" customFormat="1" ht="32.25" x14ac:dyDescent="0.3">
      <c r="B69" s="39" t="s">
        <v>95</v>
      </c>
      <c r="C69" s="78" t="s">
        <v>96</v>
      </c>
      <c r="D69" s="81">
        <v>20.686</v>
      </c>
      <c r="E69" s="81">
        <v>20.686</v>
      </c>
      <c r="F69" s="109">
        <v>-4.0839999999999996</v>
      </c>
      <c r="G69" s="42">
        <f t="shared" si="0"/>
        <v>-19.742821231750941</v>
      </c>
      <c r="H69" s="41">
        <f t="shared" si="1"/>
        <v>-24.77</v>
      </c>
      <c r="I69" s="54"/>
      <c r="J69" s="45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</row>
    <row r="70" spans="2:33" s="76" customFormat="1" ht="32.25" x14ac:dyDescent="0.3">
      <c r="B70" s="39" t="s">
        <v>97</v>
      </c>
      <c r="C70" s="78" t="s">
        <v>98</v>
      </c>
      <c r="D70" s="81">
        <v>4.8700000000000002E-3</v>
      </c>
      <c r="E70" s="81">
        <v>4.8700000000000002E-3</v>
      </c>
      <c r="F70" s="109">
        <v>0</v>
      </c>
      <c r="G70" s="42">
        <v>0</v>
      </c>
      <c r="H70" s="41">
        <f t="shared" si="1"/>
        <v>-4.8700000000000002E-3</v>
      </c>
      <c r="I70" s="54"/>
      <c r="J70" s="45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</row>
    <row r="71" spans="2:33" s="21" customFormat="1" ht="20.25" x14ac:dyDescent="0.3">
      <c r="B71" s="39" t="s">
        <v>99</v>
      </c>
      <c r="C71" s="78" t="s">
        <v>100</v>
      </c>
      <c r="D71" s="41">
        <v>158070.02837000001</v>
      </c>
      <c r="E71" s="41">
        <v>152000.99676000001</v>
      </c>
      <c r="F71" s="48">
        <v>201033.30445</v>
      </c>
      <c r="G71" s="42">
        <f t="shared" si="0"/>
        <v>132.2578856291442</v>
      </c>
      <c r="H71" s="41">
        <f t="shared" si="1"/>
        <v>49032.307689999987</v>
      </c>
      <c r="I71" s="63"/>
      <c r="J71" s="4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</row>
    <row r="72" spans="2:33" s="21" customFormat="1" ht="20.25" x14ac:dyDescent="0.3">
      <c r="B72" s="39" t="s">
        <v>101</v>
      </c>
      <c r="C72" s="78" t="s">
        <v>102</v>
      </c>
      <c r="D72" s="58">
        <v>588757.09687999997</v>
      </c>
      <c r="E72" s="110">
        <v>563161.07843999995</v>
      </c>
      <c r="F72" s="55">
        <v>737796.72105000005</v>
      </c>
      <c r="G72" s="42">
        <f t="shared" si="0"/>
        <v>131.00989207097805</v>
      </c>
      <c r="H72" s="41">
        <f t="shared" si="1"/>
        <v>174635.6426100001</v>
      </c>
      <c r="I72" s="63"/>
      <c r="J72" s="4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</row>
    <row r="73" spans="2:33" s="38" customFormat="1" ht="20.25" x14ac:dyDescent="0.3">
      <c r="B73" s="27">
        <v>20000000</v>
      </c>
      <c r="C73" s="28" t="s">
        <v>103</v>
      </c>
      <c r="D73" s="29">
        <f>D74+D83+D104</f>
        <v>48775.706190000004</v>
      </c>
      <c r="E73" s="29">
        <f>E74+E83+E104</f>
        <v>44397.752490000006</v>
      </c>
      <c r="F73" s="29">
        <f>F74+F83+F104</f>
        <v>55526.007420000002</v>
      </c>
      <c r="G73" s="29">
        <f t="shared" si="0"/>
        <v>125.06490600511025</v>
      </c>
      <c r="H73" s="29">
        <f t="shared" si="1"/>
        <v>11128.254929999996</v>
      </c>
      <c r="I73" s="69"/>
      <c r="J73" s="32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</row>
    <row r="74" spans="2:33" s="38" customFormat="1" ht="38.25" customHeight="1" x14ac:dyDescent="0.3">
      <c r="B74" s="33">
        <v>21000000</v>
      </c>
      <c r="C74" s="82" t="s">
        <v>104</v>
      </c>
      <c r="D74" s="49">
        <f>D75+D78</f>
        <v>2704.93984</v>
      </c>
      <c r="E74" s="49">
        <f>E75+E78</f>
        <v>2078.491</v>
      </c>
      <c r="F74" s="49">
        <f>F75+F78</f>
        <v>3011.8844200000003</v>
      </c>
      <c r="G74" s="36">
        <f t="shared" si="0"/>
        <v>144.90726300955839</v>
      </c>
      <c r="H74" s="35">
        <f t="shared" si="1"/>
        <v>933.39342000000033</v>
      </c>
      <c r="I74" s="69"/>
      <c r="J74" s="32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</row>
    <row r="75" spans="2:33" s="38" customFormat="1" ht="78.75" x14ac:dyDescent="0.3">
      <c r="B75" s="33" t="s">
        <v>105</v>
      </c>
      <c r="C75" s="82" t="s">
        <v>106</v>
      </c>
      <c r="D75" s="49">
        <f>D76+D77</f>
        <v>0.20868999999999999</v>
      </c>
      <c r="E75" s="49">
        <f>E76+E77</f>
        <v>0.20868999999999999</v>
      </c>
      <c r="F75" s="49">
        <f>F76+F77</f>
        <v>1550.2892400000001</v>
      </c>
      <c r="G75" s="36">
        <v>0</v>
      </c>
      <c r="H75" s="35">
        <f t="shared" si="1"/>
        <v>1550.0805500000001</v>
      </c>
      <c r="I75" s="69"/>
      <c r="J75" s="32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</row>
    <row r="76" spans="2:33" s="38" customFormat="1" ht="63" x14ac:dyDescent="0.3">
      <c r="B76" s="39" t="s">
        <v>107</v>
      </c>
      <c r="C76" s="83" t="s">
        <v>108</v>
      </c>
      <c r="D76" s="77">
        <v>0</v>
      </c>
      <c r="E76" s="77">
        <v>0</v>
      </c>
      <c r="F76" s="48">
        <v>1395.1402399999999</v>
      </c>
      <c r="G76" s="42">
        <v>0</v>
      </c>
      <c r="H76" s="41">
        <f t="shared" si="1"/>
        <v>1395.1402399999999</v>
      </c>
      <c r="I76" s="69"/>
      <c r="J76" s="32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</row>
    <row r="77" spans="2:33" s="38" customFormat="1" ht="63" x14ac:dyDescent="0.3">
      <c r="B77" s="39" t="s">
        <v>109</v>
      </c>
      <c r="C77" s="83" t="s">
        <v>110</v>
      </c>
      <c r="D77" s="77">
        <v>0.20868999999999999</v>
      </c>
      <c r="E77" s="77">
        <v>0.20868999999999999</v>
      </c>
      <c r="F77" s="48">
        <v>155.149</v>
      </c>
      <c r="G77" s="42">
        <v>0</v>
      </c>
      <c r="H77" s="41">
        <f t="shared" ref="H77:H112" si="3">F77-E77</f>
        <v>154.94031000000001</v>
      </c>
      <c r="I77" s="69"/>
      <c r="J77" s="32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</row>
    <row r="78" spans="2:33" s="46" customFormat="1" ht="20.25" x14ac:dyDescent="0.3">
      <c r="B78" s="51">
        <v>21080000</v>
      </c>
      <c r="C78" s="84" t="s">
        <v>111</v>
      </c>
      <c r="D78" s="59">
        <f>D79+D81+D82+D80</f>
        <v>2704.7311500000001</v>
      </c>
      <c r="E78" s="59">
        <f>E79+E81+E82+E80</f>
        <v>2078.2823100000001</v>
      </c>
      <c r="F78" s="59">
        <f>F79+F81+F82+F80</f>
        <v>1461.59518</v>
      </c>
      <c r="G78" s="36">
        <f t="shared" ref="G78:G112" si="4">F78/E78*100</f>
        <v>70.327076016924764</v>
      </c>
      <c r="H78" s="35">
        <f t="shared" si="3"/>
        <v>-616.68713000000002</v>
      </c>
      <c r="I78" s="43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</row>
    <row r="79" spans="2:33" s="46" customFormat="1" ht="20.25" x14ac:dyDescent="0.3">
      <c r="B79" s="39" t="s">
        <v>112</v>
      </c>
      <c r="C79" s="83" t="s">
        <v>111</v>
      </c>
      <c r="D79" s="48">
        <v>298.25409999999999</v>
      </c>
      <c r="E79" s="48">
        <v>279.12714</v>
      </c>
      <c r="F79" s="48">
        <v>49.723179999999999</v>
      </c>
      <c r="G79" s="42">
        <f t="shared" si="4"/>
        <v>17.813810581085022</v>
      </c>
      <c r="H79" s="41">
        <f t="shared" si="3"/>
        <v>-229.40395999999998</v>
      </c>
      <c r="I79" s="43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</row>
    <row r="80" spans="2:33" s="38" customFormat="1" ht="114.75" customHeight="1" x14ac:dyDescent="0.3">
      <c r="B80" s="39" t="s">
        <v>113</v>
      </c>
      <c r="C80" s="83" t="s">
        <v>114</v>
      </c>
      <c r="D80" s="41">
        <v>9.7000000000000003E-3</v>
      </c>
      <c r="E80" s="41">
        <v>9.7000000000000003E-3</v>
      </c>
      <c r="F80" s="48">
        <v>0</v>
      </c>
      <c r="G80" s="42">
        <v>0</v>
      </c>
      <c r="H80" s="41">
        <f t="shared" si="3"/>
        <v>-9.7000000000000003E-3</v>
      </c>
      <c r="I80" s="69"/>
      <c r="J80" s="44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</row>
    <row r="81" spans="2:33" s="38" customFormat="1" ht="20.25" x14ac:dyDescent="0.3">
      <c r="B81" s="39" t="s">
        <v>115</v>
      </c>
      <c r="C81" s="83" t="s">
        <v>116</v>
      </c>
      <c r="D81" s="48">
        <v>955.25247999999999</v>
      </c>
      <c r="E81" s="48">
        <v>879.91115000000002</v>
      </c>
      <c r="F81" s="48">
        <v>903.88274999999999</v>
      </c>
      <c r="G81" s="42">
        <f t="shared" si="4"/>
        <v>102.72432051804321</v>
      </c>
      <c r="H81" s="41">
        <f t="shared" si="3"/>
        <v>23.971599999999967</v>
      </c>
      <c r="I81" s="69"/>
      <c r="J81" s="44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</row>
    <row r="82" spans="2:33" s="38" customFormat="1" ht="63" x14ac:dyDescent="0.3">
      <c r="B82" s="39" t="s">
        <v>117</v>
      </c>
      <c r="C82" s="83" t="s">
        <v>118</v>
      </c>
      <c r="D82" s="48">
        <v>1451.21487</v>
      </c>
      <c r="E82" s="48">
        <v>919.23432000000003</v>
      </c>
      <c r="F82" s="48">
        <v>507.98925000000003</v>
      </c>
      <c r="G82" s="42">
        <f t="shared" si="4"/>
        <v>55.262215405534462</v>
      </c>
      <c r="H82" s="41">
        <f t="shared" si="3"/>
        <v>-411.24507</v>
      </c>
      <c r="I82" s="69"/>
      <c r="J82" s="44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</row>
    <row r="83" spans="2:33" s="38" customFormat="1" ht="45.6" customHeight="1" x14ac:dyDescent="0.3">
      <c r="B83" s="33">
        <v>22000000</v>
      </c>
      <c r="C83" s="82" t="s">
        <v>119</v>
      </c>
      <c r="D83" s="49">
        <f>D84+D97+D99</f>
        <v>44899.035560000004</v>
      </c>
      <c r="E83" s="49">
        <f>E84+E97+E99</f>
        <v>41188.229330000002</v>
      </c>
      <c r="F83" s="49">
        <f>F84+F97+F99</f>
        <v>51474.715369999998</v>
      </c>
      <c r="G83" s="36">
        <f t="shared" si="4"/>
        <v>124.97433419044235</v>
      </c>
      <c r="H83" s="35">
        <f t="shared" si="3"/>
        <v>10286.486039999996</v>
      </c>
      <c r="I83" s="69"/>
      <c r="J83" s="32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</row>
    <row r="84" spans="2:33" s="46" customFormat="1" ht="30" customHeight="1" x14ac:dyDescent="0.3">
      <c r="B84" s="51" t="s">
        <v>120</v>
      </c>
      <c r="C84" s="85" t="s">
        <v>121</v>
      </c>
      <c r="D84" s="59">
        <f>D86+D90+D91+D92+D93+D94+D95+D96+D87+D89+D85</f>
        <v>38020.130130000005</v>
      </c>
      <c r="E84" s="59">
        <f>E86+E90+E91+E92+E93+E94+E95+E96+E87+E89+E85</f>
        <v>34765.571970000005</v>
      </c>
      <c r="F84" s="59">
        <f>F86+F90+F91+F92+F93+F94+F95+F96+F87+F89+F85+F88+885.78+130.78+88.08</f>
        <v>46742.414019999997</v>
      </c>
      <c r="G84" s="36">
        <f t="shared" si="4"/>
        <v>134.45029485013242</v>
      </c>
      <c r="H84" s="35">
        <f t="shared" si="3"/>
        <v>11976.842049999992</v>
      </c>
      <c r="I84" s="54"/>
      <c r="J84" s="45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</row>
    <row r="85" spans="2:33" s="46" customFormat="1" ht="30" customHeight="1" x14ac:dyDescent="0.3">
      <c r="B85" s="39" t="s">
        <v>122</v>
      </c>
      <c r="C85" s="83" t="s">
        <v>123</v>
      </c>
      <c r="D85" s="48">
        <v>0</v>
      </c>
      <c r="E85" s="48">
        <v>0</v>
      </c>
      <c r="F85" s="48">
        <v>0</v>
      </c>
      <c r="G85" s="42">
        <v>0</v>
      </c>
      <c r="H85" s="41">
        <f t="shared" si="3"/>
        <v>0</v>
      </c>
      <c r="I85" s="54"/>
      <c r="J85" s="45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</row>
    <row r="86" spans="2:33" s="21" customFormat="1" ht="46.9" customHeight="1" x14ac:dyDescent="0.3">
      <c r="B86" s="39" t="s">
        <v>124</v>
      </c>
      <c r="C86" s="83" t="s">
        <v>125</v>
      </c>
      <c r="D86" s="41">
        <v>937.63369999999998</v>
      </c>
      <c r="E86" s="41">
        <v>866.2817</v>
      </c>
      <c r="F86" s="48">
        <v>845.83389999999997</v>
      </c>
      <c r="G86" s="42">
        <f t="shared" si="4"/>
        <v>97.639589985567042</v>
      </c>
      <c r="H86" s="41">
        <f t="shared" si="3"/>
        <v>-20.447800000000029</v>
      </c>
      <c r="I86" s="63"/>
      <c r="J86" s="4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</row>
    <row r="87" spans="2:33" s="21" customFormat="1" ht="31.5" x14ac:dyDescent="0.3">
      <c r="B87" s="39" t="s">
        <v>126</v>
      </c>
      <c r="C87" s="83" t="s">
        <v>127</v>
      </c>
      <c r="D87" s="41">
        <v>33.000999999999998</v>
      </c>
      <c r="E87" s="41">
        <v>33.000999999999998</v>
      </c>
      <c r="F87" s="48">
        <v>6.24</v>
      </c>
      <c r="G87" s="42">
        <f t="shared" si="4"/>
        <v>18.908517923699282</v>
      </c>
      <c r="H87" s="41">
        <f t="shared" si="3"/>
        <v>-26.760999999999996</v>
      </c>
      <c r="I87" s="63"/>
      <c r="J87" s="4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</row>
    <row r="88" spans="2:33" s="21" customFormat="1" ht="47.25" x14ac:dyDescent="0.3">
      <c r="B88" s="39" t="s">
        <v>128</v>
      </c>
      <c r="C88" s="83" t="s">
        <v>129</v>
      </c>
      <c r="D88" s="41">
        <v>0</v>
      </c>
      <c r="E88" s="41">
        <v>0</v>
      </c>
      <c r="F88" s="48">
        <v>0</v>
      </c>
      <c r="G88" s="42">
        <v>0</v>
      </c>
      <c r="H88" s="41">
        <f t="shared" si="3"/>
        <v>0</v>
      </c>
      <c r="I88" s="63"/>
      <c r="J88" s="4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</row>
    <row r="89" spans="2:33" s="21" customFormat="1" ht="47.25" x14ac:dyDescent="0.3">
      <c r="B89" s="39" t="s">
        <v>130</v>
      </c>
      <c r="C89" s="83" t="s">
        <v>131</v>
      </c>
      <c r="D89" s="41">
        <v>0</v>
      </c>
      <c r="E89" s="41">
        <v>0</v>
      </c>
      <c r="F89" s="48">
        <v>0</v>
      </c>
      <c r="G89" s="42">
        <v>0</v>
      </c>
      <c r="H89" s="41">
        <f t="shared" si="3"/>
        <v>0</v>
      </c>
      <c r="I89" s="63"/>
      <c r="J89" s="4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</row>
    <row r="90" spans="2:33" s="21" customFormat="1" ht="67.150000000000006" customHeight="1" x14ac:dyDescent="0.3">
      <c r="B90" s="39" t="s">
        <v>132</v>
      </c>
      <c r="C90" s="40" t="s">
        <v>133</v>
      </c>
      <c r="D90" s="41">
        <v>67.545000000000002</v>
      </c>
      <c r="E90" s="41">
        <v>56.034999999999997</v>
      </c>
      <c r="F90" s="48">
        <v>95.082999999999998</v>
      </c>
      <c r="G90" s="42">
        <f t="shared" si="4"/>
        <v>169.68501829213884</v>
      </c>
      <c r="H90" s="41">
        <f t="shared" si="3"/>
        <v>39.048000000000002</v>
      </c>
      <c r="I90" s="63"/>
      <c r="J90" s="4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</row>
    <row r="91" spans="2:33" s="21" customFormat="1" ht="47.25" x14ac:dyDescent="0.3">
      <c r="B91" s="39" t="s">
        <v>134</v>
      </c>
      <c r="C91" s="40" t="s">
        <v>135</v>
      </c>
      <c r="D91" s="41">
        <v>6038.4589999999998</v>
      </c>
      <c r="E91" s="41">
        <v>5538.4589999999998</v>
      </c>
      <c r="F91" s="48">
        <v>8562.82</v>
      </c>
      <c r="G91" s="42">
        <f t="shared" si="4"/>
        <v>154.60654308355447</v>
      </c>
      <c r="H91" s="41">
        <f t="shared" si="3"/>
        <v>3024.3609999999999</v>
      </c>
      <c r="I91" s="63"/>
      <c r="J91" s="4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</row>
    <row r="92" spans="2:33" s="21" customFormat="1" ht="54" customHeight="1" x14ac:dyDescent="0.3">
      <c r="B92" s="39" t="s">
        <v>136</v>
      </c>
      <c r="C92" s="40" t="s">
        <v>137</v>
      </c>
      <c r="D92" s="41">
        <v>11598.90157</v>
      </c>
      <c r="E92" s="41">
        <v>10725.621569999999</v>
      </c>
      <c r="F92" s="48">
        <v>11737.82164</v>
      </c>
      <c r="G92" s="42">
        <f t="shared" si="4"/>
        <v>109.43721595428246</v>
      </c>
      <c r="H92" s="41">
        <f t="shared" si="3"/>
        <v>1012.2000700000008</v>
      </c>
      <c r="I92" s="63"/>
      <c r="J92" s="4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</row>
    <row r="93" spans="2:33" s="21" customFormat="1" ht="48" x14ac:dyDescent="0.3">
      <c r="B93" s="39" t="s">
        <v>138</v>
      </c>
      <c r="C93" s="78" t="s">
        <v>139</v>
      </c>
      <c r="D93" s="41">
        <v>616.36167999999998</v>
      </c>
      <c r="E93" s="41">
        <v>581.76868000000002</v>
      </c>
      <c r="F93" s="48">
        <v>421.16340000000002</v>
      </c>
      <c r="G93" s="42">
        <f t="shared" si="4"/>
        <v>72.393618714572256</v>
      </c>
      <c r="H93" s="41">
        <f t="shared" si="3"/>
        <v>-160.60527999999999</v>
      </c>
      <c r="I93" s="63"/>
      <c r="J93" s="4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</row>
    <row r="94" spans="2:33" s="21" customFormat="1" ht="20.25" x14ac:dyDescent="0.3">
      <c r="B94" s="39" t="s">
        <v>140</v>
      </c>
      <c r="C94" s="78" t="s">
        <v>121</v>
      </c>
      <c r="D94" s="41">
        <f>16018.84322+2518.08596</f>
        <v>18536.929179999999</v>
      </c>
      <c r="E94" s="41">
        <f>14435.91326+2364.96376</f>
        <v>16800.87702</v>
      </c>
      <c r="F94" s="48">
        <f>19468.85583+4278.22325</f>
        <v>23747.07908</v>
      </c>
      <c r="G94" s="42">
        <f t="shared" si="4"/>
        <v>141.34428251412794</v>
      </c>
      <c r="H94" s="41">
        <f t="shared" si="3"/>
        <v>6946.2020599999996</v>
      </c>
      <c r="I94" s="63"/>
      <c r="J94" s="4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</row>
    <row r="95" spans="2:33" s="21" customFormat="1" ht="48" x14ac:dyDescent="0.3">
      <c r="B95" s="39" t="s">
        <v>141</v>
      </c>
      <c r="C95" s="78" t="s">
        <v>142</v>
      </c>
      <c r="D95" s="41">
        <v>4.2850000000000001</v>
      </c>
      <c r="E95" s="41">
        <v>3.9460000000000002</v>
      </c>
      <c r="F95" s="48">
        <v>48.677</v>
      </c>
      <c r="G95" s="42">
        <f t="shared" si="4"/>
        <v>1233.5783071464773</v>
      </c>
      <c r="H95" s="41">
        <f t="shared" si="3"/>
        <v>44.731000000000002</v>
      </c>
      <c r="I95" s="63"/>
      <c r="J95" s="4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</row>
    <row r="96" spans="2:33" s="21" customFormat="1" ht="48" x14ac:dyDescent="0.3">
      <c r="B96" s="39" t="s">
        <v>143</v>
      </c>
      <c r="C96" s="78" t="s">
        <v>144</v>
      </c>
      <c r="D96" s="41">
        <v>187.01400000000001</v>
      </c>
      <c r="E96" s="41">
        <v>159.58199999999999</v>
      </c>
      <c r="F96" s="48">
        <v>173.05600000000001</v>
      </c>
      <c r="G96" s="42">
        <f t="shared" si="4"/>
        <v>108.44330814252234</v>
      </c>
      <c r="H96" s="41">
        <f t="shared" si="3"/>
        <v>13.474000000000018</v>
      </c>
      <c r="I96" s="63"/>
      <c r="J96" s="4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</row>
    <row r="97" spans="2:33" s="46" customFormat="1" ht="64.5" customHeight="1" x14ac:dyDescent="0.3">
      <c r="B97" s="51">
        <v>22080000</v>
      </c>
      <c r="C97" s="86" t="s">
        <v>145</v>
      </c>
      <c r="D97" s="59">
        <f>D98</f>
        <v>1883.22911</v>
      </c>
      <c r="E97" s="59">
        <f>E98</f>
        <v>1664.5010299999999</v>
      </c>
      <c r="F97" s="59">
        <f>F98</f>
        <v>405.40895999999998</v>
      </c>
      <c r="G97" s="36">
        <f t="shared" si="4"/>
        <v>24.356185589143191</v>
      </c>
      <c r="H97" s="35">
        <f t="shared" si="3"/>
        <v>-1259.0920699999999</v>
      </c>
      <c r="I97" s="54"/>
      <c r="J97" s="45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</row>
    <row r="98" spans="2:33" s="21" customFormat="1" ht="63" x14ac:dyDescent="0.3">
      <c r="B98" s="39">
        <v>22080400</v>
      </c>
      <c r="C98" s="87" t="s">
        <v>146</v>
      </c>
      <c r="D98" s="48">
        <v>1883.22911</v>
      </c>
      <c r="E98" s="48">
        <v>1664.5010299999999</v>
      </c>
      <c r="F98" s="48">
        <v>405.40895999999998</v>
      </c>
      <c r="G98" s="42">
        <f t="shared" si="4"/>
        <v>24.356185589143191</v>
      </c>
      <c r="H98" s="41">
        <f t="shared" si="3"/>
        <v>-1259.0920699999999</v>
      </c>
      <c r="I98" s="63"/>
      <c r="J98" s="4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</row>
    <row r="99" spans="2:33" s="76" customFormat="1" ht="20.25" x14ac:dyDescent="0.3">
      <c r="B99" s="51">
        <v>22090000</v>
      </c>
      <c r="C99" s="52" t="s">
        <v>147</v>
      </c>
      <c r="D99" s="59">
        <f>D100+D103+D101+D102</f>
        <v>4995.6763200000005</v>
      </c>
      <c r="E99" s="59">
        <f>E100+E103+E101+E102</f>
        <v>4758.1563300000007</v>
      </c>
      <c r="F99" s="59">
        <f>F100+F103+F101+F102</f>
        <v>4326.89239</v>
      </c>
      <c r="G99" s="36">
        <f t="shared" si="4"/>
        <v>90.936322598715449</v>
      </c>
      <c r="H99" s="35">
        <f t="shared" si="3"/>
        <v>-431.26394000000073</v>
      </c>
      <c r="I99" s="54"/>
      <c r="J99" s="45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</row>
    <row r="100" spans="2:33" s="21" customFormat="1" ht="63" x14ac:dyDescent="0.3">
      <c r="B100" s="39">
        <v>22090100</v>
      </c>
      <c r="C100" s="40" t="s">
        <v>148</v>
      </c>
      <c r="D100" s="41">
        <v>4915.5688200000004</v>
      </c>
      <c r="E100" s="41">
        <v>4684.0923300000004</v>
      </c>
      <c r="F100" s="48">
        <v>4250.8155900000002</v>
      </c>
      <c r="G100" s="42">
        <f t="shared" si="4"/>
        <v>90.750038439144092</v>
      </c>
      <c r="H100" s="41">
        <f t="shared" si="3"/>
        <v>-433.27674000000025</v>
      </c>
      <c r="I100" s="63"/>
      <c r="J100" s="4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</row>
    <row r="101" spans="2:33" s="21" customFormat="1" ht="31.5" x14ac:dyDescent="0.3">
      <c r="B101" s="39" t="s">
        <v>149</v>
      </c>
      <c r="C101" s="40" t="s">
        <v>150</v>
      </c>
      <c r="D101" s="41">
        <v>0.69699999999999995</v>
      </c>
      <c r="E101" s="41">
        <v>0.442</v>
      </c>
      <c r="F101" s="48">
        <v>0.5988</v>
      </c>
      <c r="G101" s="42">
        <f t="shared" si="4"/>
        <v>135.47511312217196</v>
      </c>
      <c r="H101" s="41">
        <f t="shared" si="3"/>
        <v>0.15679999999999999</v>
      </c>
      <c r="I101" s="63"/>
      <c r="J101" s="4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</row>
    <row r="102" spans="2:33" s="21" customFormat="1" ht="31.5" x14ac:dyDescent="0.3">
      <c r="B102" s="39" t="s">
        <v>151</v>
      </c>
      <c r="C102" s="40" t="s">
        <v>152</v>
      </c>
      <c r="D102" s="41">
        <v>0</v>
      </c>
      <c r="E102" s="41">
        <v>0</v>
      </c>
      <c r="F102" s="48">
        <v>0</v>
      </c>
      <c r="G102" s="42">
        <v>0</v>
      </c>
      <c r="H102" s="41">
        <f t="shared" si="3"/>
        <v>0</v>
      </c>
      <c r="I102" s="63"/>
      <c r="J102" s="4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</row>
    <row r="103" spans="2:33" s="21" customFormat="1" ht="47.25" x14ac:dyDescent="0.3">
      <c r="B103" s="88" t="s">
        <v>153</v>
      </c>
      <c r="C103" s="83" t="s">
        <v>154</v>
      </c>
      <c r="D103" s="41">
        <v>79.410499999999999</v>
      </c>
      <c r="E103" s="41">
        <v>73.622</v>
      </c>
      <c r="F103" s="48">
        <v>75.477999999999994</v>
      </c>
      <c r="G103" s="42">
        <f t="shared" si="4"/>
        <v>102.520985574964</v>
      </c>
      <c r="H103" s="41">
        <f t="shared" si="3"/>
        <v>1.8559999999999945</v>
      </c>
      <c r="I103" s="63"/>
      <c r="J103" s="4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</row>
    <row r="104" spans="2:33" s="15" customFormat="1" ht="30" customHeight="1" x14ac:dyDescent="0.3">
      <c r="B104" s="33">
        <v>24000000</v>
      </c>
      <c r="C104" s="34" t="s">
        <v>155</v>
      </c>
      <c r="D104" s="90">
        <f>D105+D106</f>
        <v>1171.7307900000001</v>
      </c>
      <c r="E104" s="90">
        <f>E105+E106</f>
        <v>1131.03216</v>
      </c>
      <c r="F104" s="49">
        <f>F105+F106</f>
        <v>1039.4076299999999</v>
      </c>
      <c r="G104" s="36">
        <f t="shared" si="4"/>
        <v>91.899034064601665</v>
      </c>
      <c r="H104" s="35">
        <f t="shared" si="3"/>
        <v>-91.62453000000005</v>
      </c>
      <c r="I104" s="31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>
        <f>T105+T106</f>
        <v>0</v>
      </c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</row>
    <row r="105" spans="2:33" s="46" customFormat="1" ht="75.599999999999994" customHeight="1" x14ac:dyDescent="0.3">
      <c r="B105" s="91">
        <v>24030000</v>
      </c>
      <c r="C105" s="92" t="s">
        <v>156</v>
      </c>
      <c r="D105" s="41">
        <v>0</v>
      </c>
      <c r="E105" s="41">
        <v>0</v>
      </c>
      <c r="F105" s="48">
        <v>0</v>
      </c>
      <c r="G105" s="42">
        <v>0</v>
      </c>
      <c r="H105" s="41">
        <f t="shared" si="3"/>
        <v>0</v>
      </c>
      <c r="I105" s="54"/>
      <c r="J105" s="45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</row>
    <row r="106" spans="2:33" s="46" customFormat="1" ht="20.25" x14ac:dyDescent="0.3">
      <c r="B106" s="51">
        <v>24060000</v>
      </c>
      <c r="C106" s="52" t="s">
        <v>111</v>
      </c>
      <c r="D106" s="59">
        <f>D107</f>
        <v>1171.7307900000001</v>
      </c>
      <c r="E106" s="59">
        <f>E107</f>
        <v>1131.03216</v>
      </c>
      <c r="F106" s="59">
        <f>F107</f>
        <v>1039.4076299999999</v>
      </c>
      <c r="G106" s="36">
        <f t="shared" si="4"/>
        <v>91.899034064601665</v>
      </c>
      <c r="H106" s="35">
        <f t="shared" si="3"/>
        <v>-91.62453000000005</v>
      </c>
      <c r="I106" s="54"/>
      <c r="J106" s="45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</row>
    <row r="107" spans="2:33" s="21" customFormat="1" ht="20.25" x14ac:dyDescent="0.3">
      <c r="B107" s="39" t="s">
        <v>157</v>
      </c>
      <c r="C107" s="40" t="s">
        <v>111</v>
      </c>
      <c r="D107" s="41">
        <f>1171.73079</f>
        <v>1171.7307900000001</v>
      </c>
      <c r="E107" s="41">
        <f>1131.03216</f>
        <v>1131.03216</v>
      </c>
      <c r="F107" s="48">
        <v>1039.4076299999999</v>
      </c>
      <c r="G107" s="42">
        <f t="shared" si="4"/>
        <v>91.899034064601665</v>
      </c>
      <c r="H107" s="41">
        <f t="shared" si="3"/>
        <v>-91.62453000000005</v>
      </c>
      <c r="I107" s="63"/>
      <c r="J107" s="4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</row>
    <row r="108" spans="2:33" s="15" customFormat="1" ht="20.25" x14ac:dyDescent="0.3">
      <c r="B108" s="27" t="s">
        <v>158</v>
      </c>
      <c r="C108" s="28" t="s">
        <v>159</v>
      </c>
      <c r="D108" s="29">
        <f>D109+D111</f>
        <v>65.876279999999994</v>
      </c>
      <c r="E108" s="29">
        <f>E109+E111</f>
        <v>65.876279999999994</v>
      </c>
      <c r="F108" s="29">
        <f>F109+F111</f>
        <v>44.88552</v>
      </c>
      <c r="G108" s="29">
        <v>0</v>
      </c>
      <c r="H108" s="29">
        <f t="shared" si="3"/>
        <v>-20.990759999999995</v>
      </c>
      <c r="I108" s="69"/>
      <c r="J108" s="32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</row>
    <row r="109" spans="2:33" s="15" customFormat="1" ht="31.5" x14ac:dyDescent="0.3">
      <c r="B109" s="33" t="s">
        <v>160</v>
      </c>
      <c r="C109" s="34" t="s">
        <v>161</v>
      </c>
      <c r="D109" s="35">
        <f>D110</f>
        <v>63.294370000000001</v>
      </c>
      <c r="E109" s="35">
        <f>E110</f>
        <v>63.294370000000001</v>
      </c>
      <c r="F109" s="49">
        <f>F110</f>
        <v>44.88552</v>
      </c>
      <c r="G109" s="36">
        <v>0</v>
      </c>
      <c r="H109" s="35">
        <f t="shared" si="3"/>
        <v>-18.408850000000001</v>
      </c>
      <c r="I109" s="69"/>
      <c r="J109" s="32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</row>
    <row r="110" spans="2:33" s="21" customFormat="1" ht="109.9" customHeight="1" x14ac:dyDescent="0.3">
      <c r="B110" s="39" t="s">
        <v>162</v>
      </c>
      <c r="C110" s="40" t="s">
        <v>163</v>
      </c>
      <c r="D110" s="48">
        <v>63.294370000000001</v>
      </c>
      <c r="E110" s="48">
        <v>63.294370000000001</v>
      </c>
      <c r="F110" s="48">
        <v>44.88552</v>
      </c>
      <c r="G110" s="36">
        <v>0</v>
      </c>
      <c r="H110" s="35">
        <f t="shared" si="3"/>
        <v>-18.408850000000001</v>
      </c>
      <c r="I110" s="63"/>
      <c r="J110" s="4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</row>
    <row r="111" spans="2:33" s="21" customFormat="1" ht="51.6" customHeight="1" x14ac:dyDescent="0.3">
      <c r="B111" s="93" t="s">
        <v>164</v>
      </c>
      <c r="C111" s="72" t="s">
        <v>165</v>
      </c>
      <c r="D111" s="35">
        <v>2.5819100000000001</v>
      </c>
      <c r="E111" s="35">
        <v>2.5819100000000001</v>
      </c>
      <c r="F111" s="49">
        <v>0</v>
      </c>
      <c r="G111" s="36">
        <v>0</v>
      </c>
      <c r="H111" s="35">
        <f t="shared" si="3"/>
        <v>-2.5819100000000001</v>
      </c>
      <c r="I111" s="63"/>
      <c r="J111" s="4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</row>
    <row r="112" spans="2:33" s="15" customFormat="1" ht="31.5" customHeight="1" x14ac:dyDescent="0.3">
      <c r="B112" s="94"/>
      <c r="C112" s="95" t="s">
        <v>166</v>
      </c>
      <c r="D112" s="96">
        <f>D10+D73+D108</f>
        <v>5302538.3747300012</v>
      </c>
      <c r="E112" s="96">
        <f>E10+E73+E108</f>
        <v>4847800.9832300004</v>
      </c>
      <c r="F112" s="96">
        <f>F10+F73+F108</f>
        <v>5655504.8433400001</v>
      </c>
      <c r="G112" s="96">
        <f t="shared" si="4"/>
        <v>116.66124213646745</v>
      </c>
      <c r="H112" s="96">
        <f t="shared" si="3"/>
        <v>807703.86010999978</v>
      </c>
      <c r="I112" s="69"/>
      <c r="J112" s="32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</row>
    <row r="113" spans="2:33" ht="20.25" x14ac:dyDescent="0.3">
      <c r="B113" s="97"/>
      <c r="C113" s="98"/>
      <c r="D113" s="49"/>
      <c r="E113" s="99"/>
      <c r="F113" s="100"/>
      <c r="G113" s="100"/>
      <c r="H113" s="100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</row>
    <row r="114" spans="2:33" ht="15.75" x14ac:dyDescent="0.25">
      <c r="B114" s="97"/>
      <c r="C114" s="98"/>
      <c r="D114" s="98"/>
      <c r="E114" s="98"/>
      <c r="F114" s="101"/>
      <c r="G114" s="101"/>
      <c r="H114" s="101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</row>
    <row r="115" spans="2:33" ht="15.75" x14ac:dyDescent="0.25">
      <c r="B115" s="97"/>
      <c r="C115" s="98"/>
      <c r="D115" s="98"/>
      <c r="E115" s="98"/>
      <c r="F115" s="101"/>
      <c r="G115" s="101"/>
      <c r="H115" s="101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</row>
    <row r="116" spans="2:33" ht="15.75" x14ac:dyDescent="0.25">
      <c r="C116" s="6"/>
      <c r="D116" s="6"/>
      <c r="E116" s="6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</row>
    <row r="117" spans="2:33" ht="15.75" x14ac:dyDescent="0.25">
      <c r="B117" s="97"/>
      <c r="C117" s="98"/>
      <c r="D117" s="98"/>
      <c r="E117" s="98"/>
      <c r="F117" s="100"/>
      <c r="G117" s="100"/>
      <c r="H117" s="100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</row>
    <row r="118" spans="2:33" ht="15.75" x14ac:dyDescent="0.25">
      <c r="B118" s="97"/>
      <c r="C118" s="98"/>
      <c r="D118" s="98"/>
      <c r="E118" s="98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</row>
    <row r="119" spans="2:33" ht="15.75" x14ac:dyDescent="0.25">
      <c r="B119" s="97"/>
      <c r="C119" s="98"/>
      <c r="D119" s="98"/>
      <c r="E119" s="98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64"/>
      <c r="AB119" s="64"/>
      <c r="AC119" s="64"/>
      <c r="AD119" s="64"/>
      <c r="AE119" s="64"/>
      <c r="AF119" s="64"/>
      <c r="AG119" s="64"/>
    </row>
    <row r="120" spans="2:33" ht="15.75" x14ac:dyDescent="0.25">
      <c r="B120" s="97"/>
      <c r="C120" s="98"/>
      <c r="D120" s="98"/>
      <c r="E120" s="98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</row>
    <row r="121" spans="2:33" ht="15.75" x14ac:dyDescent="0.25">
      <c r="B121" s="97"/>
      <c r="C121" s="98"/>
      <c r="D121" s="98"/>
      <c r="E121" s="98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</row>
    <row r="122" spans="2:33" ht="15.75" x14ac:dyDescent="0.25">
      <c r="B122" s="97"/>
      <c r="C122" s="98"/>
      <c r="D122" s="98"/>
      <c r="E122" s="98"/>
      <c r="F122" s="101"/>
      <c r="G122" s="101"/>
      <c r="H122" s="101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</row>
    <row r="123" spans="2:33" ht="15.75" x14ac:dyDescent="0.25">
      <c r="B123" s="97"/>
      <c r="C123" s="98"/>
      <c r="D123" s="98"/>
      <c r="E123" s="98"/>
      <c r="F123" s="101"/>
      <c r="G123" s="101"/>
      <c r="H123" s="101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</row>
    <row r="124" spans="2:33" ht="15.75" x14ac:dyDescent="0.25">
      <c r="B124" s="97"/>
      <c r="C124" s="98"/>
      <c r="D124" s="98"/>
      <c r="E124" s="98"/>
      <c r="F124" s="101"/>
      <c r="G124" s="101"/>
      <c r="H124" s="101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</row>
    <row r="125" spans="2:33" ht="15.75" x14ac:dyDescent="0.25">
      <c r="B125" s="97"/>
      <c r="C125" s="98"/>
      <c r="D125" s="98"/>
      <c r="E125" s="98"/>
      <c r="F125" s="101"/>
      <c r="G125" s="101"/>
      <c r="H125" s="101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</row>
    <row r="126" spans="2:33" ht="15.75" x14ac:dyDescent="0.25">
      <c r="B126" s="97"/>
      <c r="C126" s="98"/>
      <c r="D126" s="98"/>
      <c r="E126" s="98"/>
      <c r="F126" s="101"/>
      <c r="G126" s="101"/>
      <c r="H126" s="101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</row>
    <row r="127" spans="2:33" ht="15.75" x14ac:dyDescent="0.25">
      <c r="B127" s="97"/>
      <c r="C127" s="98"/>
      <c r="D127" s="98"/>
      <c r="E127" s="98"/>
      <c r="F127" s="101"/>
      <c r="G127" s="101"/>
      <c r="H127" s="101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</row>
    <row r="128" spans="2:33" ht="15.75" x14ac:dyDescent="0.25">
      <c r="B128" s="97"/>
      <c r="C128" s="98"/>
      <c r="D128" s="98"/>
      <c r="E128" s="98"/>
      <c r="F128" s="101"/>
      <c r="G128" s="101"/>
      <c r="H128" s="101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</row>
    <row r="129" spans="2:33" ht="15.75" x14ac:dyDescent="0.25">
      <c r="B129" s="97"/>
      <c r="C129" s="98"/>
      <c r="D129" s="98"/>
      <c r="E129" s="98"/>
      <c r="F129" s="101"/>
      <c r="G129" s="101"/>
      <c r="H129" s="101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</row>
    <row r="130" spans="2:33" ht="15.75" x14ac:dyDescent="0.25">
      <c r="B130" s="97"/>
      <c r="C130" s="98"/>
      <c r="D130" s="98"/>
      <c r="E130" s="98"/>
      <c r="F130" s="101"/>
      <c r="G130" s="101"/>
      <c r="H130" s="101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</row>
    <row r="131" spans="2:33" ht="15.75" x14ac:dyDescent="0.25">
      <c r="B131" s="97"/>
      <c r="C131" s="98"/>
      <c r="D131" s="98"/>
      <c r="E131" s="98"/>
      <c r="F131" s="101"/>
      <c r="G131" s="101"/>
      <c r="H131" s="101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</row>
    <row r="132" spans="2:33" ht="15.75" x14ac:dyDescent="0.25">
      <c r="B132" s="97"/>
      <c r="C132" s="98"/>
      <c r="D132" s="98"/>
      <c r="E132" s="98"/>
      <c r="F132" s="101"/>
      <c r="G132" s="101"/>
      <c r="H132" s="101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</row>
    <row r="133" spans="2:33" ht="15.75" x14ac:dyDescent="0.25">
      <c r="B133" s="97"/>
      <c r="C133" s="98"/>
      <c r="D133" s="98"/>
      <c r="E133" s="98"/>
      <c r="F133" s="101"/>
      <c r="G133" s="101"/>
      <c r="H133" s="101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</row>
    <row r="134" spans="2:33" ht="15.75" x14ac:dyDescent="0.25">
      <c r="B134" s="97"/>
      <c r="C134" s="98"/>
      <c r="D134" s="98"/>
      <c r="E134" s="98"/>
      <c r="F134" s="101"/>
      <c r="G134" s="101"/>
      <c r="H134" s="101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</row>
    <row r="135" spans="2:33" ht="15.75" x14ac:dyDescent="0.25">
      <c r="B135" s="97"/>
      <c r="C135" s="98"/>
      <c r="D135" s="98"/>
      <c r="E135" s="98"/>
      <c r="F135" s="101"/>
      <c r="G135" s="101"/>
      <c r="H135" s="101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</row>
    <row r="136" spans="2:33" ht="15.75" x14ac:dyDescent="0.25">
      <c r="B136" s="97"/>
      <c r="C136" s="98"/>
      <c r="D136" s="98"/>
      <c r="E136" s="98"/>
      <c r="F136" s="101"/>
      <c r="G136" s="101"/>
      <c r="H136" s="101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</row>
    <row r="137" spans="2:33" ht="15.75" x14ac:dyDescent="0.25">
      <c r="B137" s="97"/>
      <c r="C137" s="98"/>
      <c r="D137" s="98"/>
      <c r="E137" s="98"/>
      <c r="F137" s="101"/>
      <c r="G137" s="101"/>
      <c r="H137" s="101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</row>
    <row r="138" spans="2:33" ht="15.75" x14ac:dyDescent="0.25">
      <c r="B138" s="97"/>
      <c r="C138" s="98"/>
      <c r="D138" s="98"/>
      <c r="E138" s="98"/>
      <c r="F138" s="101"/>
      <c r="G138" s="101"/>
      <c r="H138" s="101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</row>
    <row r="139" spans="2:33" ht="15.75" x14ac:dyDescent="0.25">
      <c r="B139" s="97"/>
      <c r="C139" s="98"/>
      <c r="D139" s="98"/>
      <c r="E139" s="98"/>
      <c r="F139" s="101"/>
      <c r="G139" s="101"/>
      <c r="H139" s="101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</row>
    <row r="140" spans="2:33" ht="15.75" x14ac:dyDescent="0.25">
      <c r="B140" s="97"/>
      <c r="C140" s="98"/>
      <c r="D140" s="98"/>
      <c r="E140" s="98"/>
      <c r="F140" s="101"/>
      <c r="G140" s="101"/>
      <c r="H140" s="101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</row>
    <row r="141" spans="2:33" ht="15.75" x14ac:dyDescent="0.25">
      <c r="B141" s="97"/>
      <c r="C141" s="98"/>
      <c r="D141" s="98"/>
      <c r="E141" s="98"/>
      <c r="F141" s="101"/>
      <c r="G141" s="101"/>
      <c r="H141" s="101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</row>
    <row r="142" spans="2:33" ht="15.75" x14ac:dyDescent="0.25">
      <c r="B142" s="97"/>
      <c r="C142" s="98"/>
      <c r="D142" s="98"/>
      <c r="E142" s="98"/>
      <c r="F142" s="101"/>
      <c r="G142" s="101"/>
      <c r="H142" s="101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</row>
    <row r="143" spans="2:33" ht="15.75" x14ac:dyDescent="0.25">
      <c r="B143" s="97"/>
      <c r="C143" s="98"/>
      <c r="D143" s="98"/>
      <c r="E143" s="98"/>
      <c r="F143" s="101"/>
      <c r="G143" s="101"/>
      <c r="H143" s="101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</row>
    <row r="144" spans="2:33" ht="15.75" x14ac:dyDescent="0.25">
      <c r="B144" s="97"/>
      <c r="C144" s="98"/>
      <c r="D144" s="98"/>
      <c r="E144" s="98"/>
      <c r="F144" s="101"/>
      <c r="G144" s="101"/>
      <c r="H144" s="101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</row>
    <row r="145" spans="2:33" ht="15.75" x14ac:dyDescent="0.25">
      <c r="B145" s="97"/>
      <c r="C145" s="98"/>
      <c r="D145" s="98"/>
      <c r="E145" s="98"/>
      <c r="F145" s="101"/>
      <c r="G145" s="101"/>
      <c r="H145" s="101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</row>
    <row r="146" spans="2:33" ht="15.75" x14ac:dyDescent="0.25">
      <c r="B146" s="97"/>
      <c r="C146" s="98"/>
      <c r="D146" s="98"/>
      <c r="E146" s="98"/>
      <c r="F146" s="101"/>
      <c r="G146" s="101"/>
      <c r="H146" s="101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</row>
    <row r="147" spans="2:33" ht="15.75" x14ac:dyDescent="0.25">
      <c r="B147" s="97"/>
      <c r="C147" s="98"/>
      <c r="D147" s="98"/>
      <c r="E147" s="98"/>
      <c r="F147" s="101"/>
      <c r="G147" s="101"/>
      <c r="H147" s="101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</row>
    <row r="148" spans="2:33" ht="15.75" x14ac:dyDescent="0.25">
      <c r="B148" s="97"/>
      <c r="C148" s="98"/>
      <c r="D148" s="98"/>
      <c r="E148" s="98"/>
      <c r="F148" s="101"/>
      <c r="G148" s="101"/>
      <c r="H148" s="101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</row>
    <row r="149" spans="2:33" ht="15.75" x14ac:dyDescent="0.25">
      <c r="B149" s="97"/>
      <c r="C149" s="98"/>
      <c r="D149" s="98"/>
      <c r="E149" s="98"/>
      <c r="F149" s="101"/>
      <c r="G149" s="101"/>
      <c r="H149" s="101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</row>
    <row r="150" spans="2:33" ht="15.75" x14ac:dyDescent="0.25">
      <c r="B150" s="97"/>
      <c r="C150" s="98"/>
      <c r="D150" s="98"/>
      <c r="E150" s="98"/>
      <c r="F150" s="101"/>
      <c r="G150" s="101"/>
      <c r="H150" s="101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</row>
    <row r="151" spans="2:33" ht="15.75" x14ac:dyDescent="0.25">
      <c r="B151" s="97"/>
      <c r="C151" s="98"/>
      <c r="D151" s="98"/>
      <c r="E151" s="98"/>
      <c r="F151" s="101"/>
      <c r="G151" s="101"/>
      <c r="H151" s="101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</row>
    <row r="152" spans="2:33" ht="15.75" x14ac:dyDescent="0.25">
      <c r="B152" s="97"/>
      <c r="C152" s="98"/>
      <c r="D152" s="98"/>
      <c r="E152" s="98"/>
      <c r="F152" s="101"/>
      <c r="G152" s="101"/>
      <c r="H152" s="101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</row>
    <row r="153" spans="2:33" ht="15.75" x14ac:dyDescent="0.25">
      <c r="B153" s="97"/>
      <c r="C153" s="98"/>
      <c r="D153" s="98"/>
      <c r="E153" s="98"/>
      <c r="F153" s="101"/>
      <c r="G153" s="101"/>
      <c r="H153" s="101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</row>
    <row r="154" spans="2:33" ht="15.75" x14ac:dyDescent="0.25">
      <c r="B154" s="97"/>
      <c r="C154" s="98"/>
      <c r="D154" s="98"/>
      <c r="E154" s="98"/>
      <c r="F154" s="101"/>
      <c r="G154" s="101"/>
      <c r="H154" s="101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</row>
    <row r="155" spans="2:33" ht="15.75" x14ac:dyDescent="0.25">
      <c r="B155" s="97"/>
      <c r="C155" s="98"/>
      <c r="D155" s="98"/>
      <c r="E155" s="98"/>
      <c r="F155" s="101"/>
      <c r="G155" s="101"/>
      <c r="H155" s="101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</row>
    <row r="156" spans="2:33" ht="15.75" x14ac:dyDescent="0.25">
      <c r="B156" s="97"/>
      <c r="C156" s="98"/>
      <c r="D156" s="98"/>
      <c r="E156" s="98"/>
      <c r="F156" s="101"/>
      <c r="G156" s="101"/>
      <c r="H156" s="101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</row>
    <row r="157" spans="2:33" ht="15.75" x14ac:dyDescent="0.25">
      <c r="B157" s="97"/>
      <c r="C157" s="98"/>
      <c r="D157" s="98"/>
      <c r="E157" s="98"/>
      <c r="F157" s="101"/>
      <c r="G157" s="101"/>
      <c r="H157" s="101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</row>
    <row r="158" spans="2:33" ht="15.75" x14ac:dyDescent="0.25">
      <c r="B158" s="97"/>
      <c r="C158" s="98"/>
      <c r="D158" s="98"/>
      <c r="E158" s="98"/>
      <c r="F158" s="101"/>
      <c r="G158" s="101"/>
      <c r="H158" s="101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</row>
    <row r="159" spans="2:33" ht="15.75" x14ac:dyDescent="0.25">
      <c r="B159" s="97"/>
      <c r="C159" s="98"/>
      <c r="D159" s="98"/>
      <c r="E159" s="98"/>
      <c r="F159" s="101"/>
      <c r="G159" s="101"/>
      <c r="H159" s="101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</row>
    <row r="160" spans="2:33" ht="15.75" x14ac:dyDescent="0.25">
      <c r="B160" s="97"/>
      <c r="C160" s="98"/>
      <c r="D160" s="98"/>
      <c r="E160" s="98"/>
      <c r="F160" s="101"/>
      <c r="G160" s="101"/>
      <c r="H160" s="101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</row>
    <row r="161" spans="2:33" ht="15.75" x14ac:dyDescent="0.25">
      <c r="B161" s="97"/>
      <c r="C161" s="98"/>
      <c r="D161" s="98"/>
      <c r="E161" s="98"/>
      <c r="F161" s="101"/>
      <c r="G161" s="101"/>
      <c r="H161" s="101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</row>
    <row r="162" spans="2:33" ht="15.75" x14ac:dyDescent="0.25">
      <c r="B162" s="97"/>
      <c r="C162" s="98"/>
      <c r="D162" s="98"/>
      <c r="E162" s="98"/>
      <c r="F162" s="101"/>
      <c r="G162" s="101"/>
      <c r="H162" s="101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</row>
    <row r="163" spans="2:33" ht="15.75" x14ac:dyDescent="0.25">
      <c r="B163" s="97"/>
      <c r="C163" s="98"/>
      <c r="D163" s="98"/>
      <c r="E163" s="98"/>
      <c r="F163" s="101"/>
      <c r="G163" s="101"/>
      <c r="H163" s="101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</row>
    <row r="164" spans="2:33" ht="15.75" x14ac:dyDescent="0.25">
      <c r="B164" s="97"/>
      <c r="C164" s="98"/>
      <c r="D164" s="98"/>
      <c r="E164" s="98"/>
      <c r="F164" s="101"/>
      <c r="G164" s="101"/>
      <c r="H164" s="101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</row>
    <row r="165" spans="2:33" ht="15.75" x14ac:dyDescent="0.25">
      <c r="B165" s="97"/>
      <c r="C165" s="98"/>
      <c r="D165" s="98"/>
      <c r="E165" s="98"/>
      <c r="F165" s="101"/>
      <c r="G165" s="101"/>
      <c r="H165" s="101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</row>
    <row r="166" spans="2:33" ht="15.75" x14ac:dyDescent="0.25">
      <c r="B166" s="97"/>
      <c r="C166" s="98"/>
      <c r="D166" s="98"/>
      <c r="E166" s="98"/>
      <c r="F166" s="101"/>
      <c r="G166" s="101"/>
      <c r="H166" s="101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</row>
    <row r="167" spans="2:33" ht="15.75" x14ac:dyDescent="0.25">
      <c r="B167" s="97"/>
      <c r="C167" s="98"/>
      <c r="D167" s="98"/>
      <c r="E167" s="98"/>
      <c r="F167" s="101"/>
      <c r="G167" s="101"/>
      <c r="H167" s="101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</row>
    <row r="168" spans="2:33" ht="15.75" x14ac:dyDescent="0.25">
      <c r="B168" s="97"/>
      <c r="C168" s="98"/>
      <c r="D168" s="98"/>
      <c r="E168" s="98"/>
      <c r="F168" s="101"/>
      <c r="G168" s="101"/>
      <c r="H168" s="101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</row>
    <row r="169" spans="2:33" ht="15.75" x14ac:dyDescent="0.25">
      <c r="B169" s="97"/>
      <c r="C169" s="98"/>
      <c r="D169" s="98"/>
      <c r="E169" s="98"/>
      <c r="F169" s="101"/>
      <c r="G169" s="101"/>
      <c r="H169" s="101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</row>
    <row r="170" spans="2:33" ht="15.75" x14ac:dyDescent="0.25">
      <c r="B170" s="97"/>
      <c r="C170" s="98"/>
      <c r="D170" s="98"/>
      <c r="E170" s="98"/>
      <c r="F170" s="101"/>
      <c r="G170" s="101"/>
      <c r="H170" s="101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</row>
    <row r="171" spans="2:33" ht="15.75" x14ac:dyDescent="0.25">
      <c r="B171" s="97"/>
      <c r="C171" s="98"/>
      <c r="D171" s="98"/>
      <c r="E171" s="98"/>
      <c r="F171" s="101"/>
      <c r="G171" s="101"/>
      <c r="H171" s="101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</row>
    <row r="172" spans="2:33" ht="15.75" x14ac:dyDescent="0.25">
      <c r="B172" s="97"/>
      <c r="C172" s="98"/>
      <c r="D172" s="98"/>
      <c r="E172" s="98"/>
      <c r="F172" s="101"/>
      <c r="G172" s="101"/>
      <c r="H172" s="101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</row>
    <row r="173" spans="2:33" ht="15.75" x14ac:dyDescent="0.25">
      <c r="B173" s="97"/>
      <c r="C173" s="98"/>
      <c r="D173" s="98"/>
      <c r="E173" s="98"/>
      <c r="F173" s="101"/>
      <c r="G173" s="101"/>
      <c r="H173" s="101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</row>
    <row r="174" spans="2:33" ht="15.75" x14ac:dyDescent="0.25">
      <c r="B174" s="97"/>
      <c r="C174" s="98"/>
      <c r="D174" s="98"/>
      <c r="E174" s="98"/>
      <c r="F174" s="101"/>
      <c r="G174" s="101"/>
      <c r="H174" s="101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</row>
    <row r="175" spans="2:33" ht="15.75" x14ac:dyDescent="0.25">
      <c r="B175" s="97"/>
      <c r="C175" s="98"/>
      <c r="D175" s="98"/>
      <c r="E175" s="98"/>
      <c r="F175" s="101"/>
      <c r="G175" s="101"/>
      <c r="H175" s="101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</row>
    <row r="176" spans="2:33" ht="15.75" x14ac:dyDescent="0.25">
      <c r="B176" s="97"/>
      <c r="C176" s="98"/>
      <c r="D176" s="98"/>
      <c r="E176" s="98"/>
      <c r="F176" s="101"/>
      <c r="G176" s="101"/>
      <c r="H176" s="101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</row>
    <row r="177" spans="2:33" ht="15.75" x14ac:dyDescent="0.25">
      <c r="B177" s="97"/>
      <c r="C177" s="98"/>
      <c r="D177" s="98"/>
      <c r="E177" s="98"/>
      <c r="F177" s="101"/>
      <c r="G177" s="101"/>
      <c r="H177" s="101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</row>
    <row r="178" spans="2:33" ht="15.75" x14ac:dyDescent="0.25">
      <c r="B178" s="97"/>
      <c r="C178" s="98"/>
      <c r="D178" s="98"/>
      <c r="E178" s="98"/>
      <c r="F178" s="101"/>
      <c r="G178" s="101"/>
      <c r="H178" s="101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</row>
    <row r="179" spans="2:33" ht="15.75" x14ac:dyDescent="0.25">
      <c r="B179" s="97"/>
      <c r="C179" s="98"/>
      <c r="D179" s="98"/>
      <c r="E179" s="98"/>
      <c r="F179" s="101"/>
      <c r="G179" s="101"/>
      <c r="H179" s="101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</row>
    <row r="180" spans="2:33" ht="15.75" x14ac:dyDescent="0.25">
      <c r="B180" s="97"/>
      <c r="C180" s="98"/>
      <c r="D180" s="98"/>
      <c r="E180" s="98"/>
      <c r="F180" s="101"/>
      <c r="G180" s="101"/>
      <c r="H180" s="101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</row>
    <row r="181" spans="2:33" ht="15.75" x14ac:dyDescent="0.25">
      <c r="B181" s="97"/>
      <c r="C181" s="98"/>
      <c r="D181" s="98"/>
      <c r="E181" s="98"/>
      <c r="F181" s="101"/>
      <c r="G181" s="101"/>
      <c r="H181" s="101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</row>
    <row r="182" spans="2:33" ht="15.75" x14ac:dyDescent="0.25">
      <c r="B182" s="97"/>
      <c r="C182" s="98"/>
      <c r="D182" s="98"/>
      <c r="E182" s="98"/>
      <c r="F182" s="101"/>
      <c r="G182" s="101"/>
      <c r="H182" s="101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</row>
    <row r="183" spans="2:33" ht="15.75" x14ac:dyDescent="0.25">
      <c r="B183" s="97"/>
      <c r="C183" s="98"/>
      <c r="D183" s="98"/>
      <c r="E183" s="98"/>
      <c r="F183" s="101"/>
      <c r="G183" s="101"/>
      <c r="H183" s="101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</row>
    <row r="184" spans="2:33" ht="15.75" x14ac:dyDescent="0.25">
      <c r="B184" s="97"/>
      <c r="C184" s="98"/>
      <c r="D184" s="98"/>
      <c r="E184" s="98"/>
      <c r="F184" s="101"/>
      <c r="G184" s="101"/>
      <c r="H184" s="101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</row>
    <row r="185" spans="2:33" ht="15.75" x14ac:dyDescent="0.25">
      <c r="B185" s="97"/>
      <c r="C185" s="98"/>
      <c r="D185" s="98"/>
      <c r="E185" s="98"/>
      <c r="F185" s="101"/>
      <c r="G185" s="101"/>
      <c r="H185" s="101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</row>
    <row r="186" spans="2:33" ht="15.75" x14ac:dyDescent="0.25">
      <c r="B186" s="97"/>
      <c r="C186" s="98"/>
      <c r="D186" s="98"/>
      <c r="E186" s="98"/>
      <c r="F186" s="101"/>
      <c r="G186" s="101"/>
      <c r="H186" s="101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</row>
    <row r="187" spans="2:33" ht="15.75" x14ac:dyDescent="0.25">
      <c r="B187" s="97"/>
      <c r="C187" s="98"/>
      <c r="D187" s="98"/>
      <c r="E187" s="98"/>
      <c r="F187" s="101"/>
      <c r="G187" s="101"/>
      <c r="H187" s="101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</row>
    <row r="188" spans="2:33" ht="15.75" x14ac:dyDescent="0.25">
      <c r="B188" s="97"/>
      <c r="C188" s="98"/>
      <c r="D188" s="98"/>
      <c r="E188" s="98"/>
      <c r="F188" s="101"/>
      <c r="G188" s="101"/>
      <c r="H188" s="101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</row>
    <row r="189" spans="2:33" ht="15.75" x14ac:dyDescent="0.25">
      <c r="B189" s="97"/>
      <c r="C189" s="98"/>
      <c r="D189" s="98"/>
      <c r="E189" s="98"/>
      <c r="F189" s="101"/>
      <c r="G189" s="101"/>
      <c r="H189" s="101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</row>
    <row r="190" spans="2:33" ht="15.75" x14ac:dyDescent="0.25">
      <c r="B190" s="97"/>
      <c r="C190" s="98"/>
      <c r="D190" s="98"/>
      <c r="E190" s="98"/>
      <c r="F190" s="101"/>
      <c r="G190" s="101"/>
      <c r="H190" s="101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</row>
    <row r="191" spans="2:33" ht="15.75" x14ac:dyDescent="0.25">
      <c r="B191" s="97"/>
      <c r="C191" s="98"/>
      <c r="D191" s="98"/>
      <c r="E191" s="98"/>
      <c r="F191" s="101"/>
      <c r="G191" s="101"/>
      <c r="H191" s="101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</row>
    <row r="192" spans="2:33" ht="15.75" x14ac:dyDescent="0.25">
      <c r="B192" s="97"/>
      <c r="C192" s="98"/>
      <c r="D192" s="98"/>
      <c r="E192" s="98"/>
      <c r="F192" s="101"/>
      <c r="G192" s="101"/>
      <c r="H192" s="101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</row>
    <row r="193" spans="2:33" ht="15.75" x14ac:dyDescent="0.25">
      <c r="B193" s="97"/>
      <c r="C193" s="98"/>
      <c r="D193" s="98"/>
      <c r="E193" s="98"/>
      <c r="F193" s="101"/>
      <c r="G193" s="101"/>
      <c r="H193" s="101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</row>
    <row r="194" spans="2:33" ht="15.75" x14ac:dyDescent="0.25">
      <c r="B194" s="97"/>
      <c r="C194" s="98"/>
      <c r="D194" s="98"/>
      <c r="E194" s="98"/>
      <c r="F194" s="101"/>
      <c r="G194" s="101"/>
      <c r="H194" s="101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</row>
    <row r="195" spans="2:33" ht="15.75" x14ac:dyDescent="0.25">
      <c r="B195" s="97"/>
      <c r="C195" s="98"/>
      <c r="D195" s="98"/>
      <c r="E195" s="98"/>
      <c r="F195" s="101"/>
      <c r="G195" s="101"/>
      <c r="H195" s="101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</row>
    <row r="196" spans="2:33" ht="15.75" x14ac:dyDescent="0.25">
      <c r="B196" s="97"/>
      <c r="C196" s="98"/>
      <c r="D196" s="98"/>
      <c r="E196" s="98"/>
      <c r="F196" s="101"/>
      <c r="G196" s="101"/>
      <c r="H196" s="101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</row>
    <row r="197" spans="2:33" ht="15.75" x14ac:dyDescent="0.25">
      <c r="B197" s="97"/>
      <c r="C197" s="98"/>
      <c r="D197" s="98"/>
      <c r="E197" s="98"/>
      <c r="F197" s="101"/>
      <c r="G197" s="101"/>
      <c r="H197" s="101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</row>
    <row r="198" spans="2:33" ht="15.75" x14ac:dyDescent="0.25">
      <c r="B198" s="97"/>
      <c r="C198" s="98"/>
      <c r="D198" s="98"/>
      <c r="E198" s="98"/>
      <c r="F198" s="101"/>
      <c r="G198" s="101"/>
      <c r="H198" s="101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</row>
    <row r="199" spans="2:33" ht="15.75" x14ac:dyDescent="0.25">
      <c r="B199" s="97"/>
      <c r="C199" s="98"/>
      <c r="D199" s="98"/>
      <c r="E199" s="98"/>
      <c r="F199" s="101"/>
      <c r="G199" s="101"/>
      <c r="H199" s="101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</row>
    <row r="200" spans="2:33" ht="15.75" x14ac:dyDescent="0.25">
      <c r="B200" s="97"/>
      <c r="C200" s="98"/>
      <c r="D200" s="98"/>
      <c r="E200" s="98"/>
      <c r="F200" s="101"/>
      <c r="G200" s="101"/>
      <c r="H200" s="101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</row>
    <row r="201" spans="2:33" ht="15.75" x14ac:dyDescent="0.25">
      <c r="B201" s="97"/>
      <c r="C201" s="98"/>
      <c r="D201" s="98"/>
      <c r="E201" s="98"/>
      <c r="F201" s="101"/>
      <c r="G201" s="101"/>
      <c r="H201" s="101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</row>
    <row r="202" spans="2:33" ht="15.75" x14ac:dyDescent="0.25">
      <c r="B202" s="97"/>
      <c r="C202" s="98"/>
      <c r="D202" s="98"/>
      <c r="E202" s="98"/>
      <c r="F202" s="101"/>
      <c r="G202" s="101"/>
      <c r="H202" s="101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</row>
    <row r="203" spans="2:33" ht="15.75" x14ac:dyDescent="0.25">
      <c r="B203" s="97"/>
      <c r="C203" s="98"/>
      <c r="D203" s="98"/>
      <c r="E203" s="98"/>
      <c r="F203" s="101"/>
      <c r="G203" s="101"/>
      <c r="H203" s="101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</row>
    <row r="204" spans="2:33" ht="15.75" x14ac:dyDescent="0.25">
      <c r="B204" s="97"/>
      <c r="C204" s="98"/>
      <c r="D204" s="98"/>
      <c r="E204" s="98"/>
      <c r="F204" s="101"/>
      <c r="G204" s="101"/>
      <c r="H204" s="101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</row>
    <row r="205" spans="2:33" ht="15.75" x14ac:dyDescent="0.25">
      <c r="B205" s="97"/>
      <c r="C205" s="98"/>
      <c r="D205" s="98"/>
      <c r="E205" s="98"/>
      <c r="F205" s="101"/>
      <c r="G205" s="101"/>
      <c r="H205" s="101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</row>
    <row r="206" spans="2:33" ht="15.75" x14ac:dyDescent="0.25">
      <c r="B206" s="97"/>
      <c r="C206" s="98"/>
      <c r="D206" s="98"/>
      <c r="E206" s="98"/>
      <c r="F206" s="101"/>
      <c r="G206" s="101"/>
      <c r="H206" s="101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</row>
    <row r="207" spans="2:33" ht="15.75" x14ac:dyDescent="0.25">
      <c r="B207" s="97"/>
      <c r="C207" s="98"/>
      <c r="D207" s="98"/>
      <c r="E207" s="98"/>
      <c r="F207" s="101"/>
      <c r="G207" s="101"/>
      <c r="H207" s="101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</row>
    <row r="208" spans="2:33" ht="15.75" x14ac:dyDescent="0.25">
      <c r="B208" s="97"/>
      <c r="C208" s="98"/>
      <c r="D208" s="98"/>
      <c r="E208" s="98"/>
      <c r="F208" s="101"/>
      <c r="G208" s="101"/>
      <c r="H208" s="101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</row>
    <row r="209" spans="2:33" ht="15.75" x14ac:dyDescent="0.25">
      <c r="B209" s="97"/>
      <c r="C209" s="98"/>
      <c r="D209" s="98"/>
      <c r="E209" s="98"/>
      <c r="F209" s="101"/>
      <c r="G209" s="101"/>
      <c r="H209" s="101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</row>
    <row r="210" spans="2:33" ht="15.75" x14ac:dyDescent="0.25">
      <c r="B210" s="97"/>
      <c r="C210" s="98"/>
      <c r="D210" s="98"/>
      <c r="E210" s="98"/>
      <c r="F210" s="101"/>
      <c r="G210" s="101"/>
      <c r="H210" s="101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</row>
    <row r="211" spans="2:33" ht="15.75" x14ac:dyDescent="0.25">
      <c r="B211" s="97"/>
      <c r="C211" s="98"/>
      <c r="D211" s="98"/>
      <c r="E211" s="98"/>
      <c r="F211" s="101"/>
      <c r="G211" s="101"/>
      <c r="H211" s="101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</row>
    <row r="212" spans="2:33" ht="15.75" x14ac:dyDescent="0.25">
      <c r="B212" s="97"/>
      <c r="C212" s="98"/>
      <c r="D212" s="98"/>
      <c r="E212" s="98"/>
      <c r="F212" s="101"/>
      <c r="G212" s="101"/>
      <c r="H212" s="101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</row>
    <row r="213" spans="2:33" ht="15.75" x14ac:dyDescent="0.25">
      <c r="B213" s="97"/>
      <c r="C213" s="98"/>
      <c r="D213" s="98"/>
      <c r="E213" s="98"/>
      <c r="F213" s="101"/>
      <c r="G213" s="101"/>
      <c r="H213" s="101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</row>
    <row r="214" spans="2:33" ht="15.75" x14ac:dyDescent="0.25">
      <c r="B214" s="97"/>
      <c r="C214" s="98"/>
      <c r="D214" s="98"/>
      <c r="E214" s="98"/>
      <c r="F214" s="101"/>
      <c r="G214" s="101"/>
      <c r="H214" s="101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</row>
    <row r="215" spans="2:33" ht="15.75" x14ac:dyDescent="0.25">
      <c r="B215" s="97"/>
      <c r="C215" s="98"/>
      <c r="D215" s="98"/>
      <c r="E215" s="98"/>
      <c r="F215" s="101"/>
      <c r="G215" s="101"/>
      <c r="H215" s="101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</row>
    <row r="216" spans="2:33" ht="15.75" x14ac:dyDescent="0.25">
      <c r="B216" s="97"/>
      <c r="C216" s="98"/>
      <c r="D216" s="98"/>
      <c r="E216" s="98"/>
      <c r="F216" s="101"/>
      <c r="G216" s="101"/>
      <c r="H216" s="101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</row>
    <row r="217" spans="2:33" ht="15.75" x14ac:dyDescent="0.25">
      <c r="B217" s="97"/>
      <c r="C217" s="98"/>
      <c r="D217" s="98"/>
      <c r="E217" s="98"/>
      <c r="F217" s="101"/>
      <c r="G217" s="101"/>
      <c r="H217" s="101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</row>
    <row r="218" spans="2:33" ht="15.75" x14ac:dyDescent="0.25">
      <c r="B218" s="97"/>
      <c r="C218" s="98"/>
      <c r="D218" s="98"/>
      <c r="E218" s="98"/>
      <c r="F218" s="101"/>
      <c r="G218" s="101"/>
      <c r="H218" s="101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</row>
    <row r="219" spans="2:33" ht="15.75" x14ac:dyDescent="0.25">
      <c r="B219" s="97"/>
      <c r="C219" s="98"/>
      <c r="D219" s="98"/>
      <c r="E219" s="98"/>
      <c r="F219" s="101"/>
      <c r="G219" s="101"/>
      <c r="H219" s="101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</row>
    <row r="220" spans="2:33" ht="15.75" x14ac:dyDescent="0.25">
      <c r="B220" s="97"/>
      <c r="C220" s="98"/>
      <c r="D220" s="98"/>
      <c r="E220" s="98"/>
      <c r="F220" s="101"/>
      <c r="G220" s="101"/>
      <c r="H220" s="101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</row>
    <row r="221" spans="2:33" ht="15.75" x14ac:dyDescent="0.25">
      <c r="B221" s="97"/>
      <c r="C221" s="98"/>
      <c r="D221" s="98"/>
      <c r="E221" s="98"/>
      <c r="F221" s="101"/>
      <c r="G221" s="101"/>
      <c r="H221" s="101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</row>
    <row r="222" spans="2:33" ht="15.75" x14ac:dyDescent="0.25">
      <c r="B222" s="97"/>
      <c r="C222" s="98"/>
      <c r="D222" s="98"/>
      <c r="E222" s="98"/>
      <c r="F222" s="101"/>
      <c r="G222" s="101"/>
      <c r="H222" s="101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</row>
    <row r="223" spans="2:33" ht="15.75" x14ac:dyDescent="0.25">
      <c r="B223" s="97"/>
      <c r="C223" s="98"/>
      <c r="D223" s="98"/>
      <c r="E223" s="98"/>
      <c r="F223" s="101"/>
      <c r="G223" s="101"/>
      <c r="H223" s="101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</row>
    <row r="224" spans="2:33" ht="15.75" x14ac:dyDescent="0.25">
      <c r="B224" s="97"/>
      <c r="C224" s="98"/>
      <c r="D224" s="98"/>
      <c r="E224" s="98"/>
      <c r="F224" s="101"/>
      <c r="G224" s="101"/>
      <c r="H224" s="101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</row>
    <row r="225" spans="2:33" ht="15.75" x14ac:dyDescent="0.25">
      <c r="B225" s="97"/>
      <c r="C225" s="98"/>
      <c r="D225" s="98"/>
      <c r="E225" s="98"/>
      <c r="F225" s="101"/>
      <c r="G225" s="101"/>
      <c r="H225" s="101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</row>
    <row r="226" spans="2:33" ht="15.75" x14ac:dyDescent="0.25">
      <c r="B226" s="97"/>
      <c r="C226" s="98"/>
      <c r="D226" s="98"/>
      <c r="E226" s="98"/>
      <c r="F226" s="101"/>
      <c r="G226" s="101"/>
      <c r="H226" s="101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</row>
    <row r="227" spans="2:33" ht="15.75" x14ac:dyDescent="0.25">
      <c r="B227" s="97"/>
      <c r="C227" s="98"/>
      <c r="D227" s="98"/>
      <c r="E227" s="98"/>
      <c r="F227" s="101"/>
      <c r="G227" s="101"/>
      <c r="H227" s="101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</row>
    <row r="228" spans="2:33" ht="15.75" x14ac:dyDescent="0.25">
      <c r="B228" s="97"/>
      <c r="C228" s="98"/>
      <c r="D228" s="98"/>
      <c r="E228" s="98"/>
      <c r="F228" s="101"/>
      <c r="G228" s="101"/>
      <c r="H228" s="101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</row>
    <row r="229" spans="2:33" ht="15.75" x14ac:dyDescent="0.25">
      <c r="B229" s="97"/>
      <c r="C229" s="98"/>
      <c r="D229" s="98"/>
      <c r="E229" s="98"/>
      <c r="F229" s="101"/>
      <c r="G229" s="101"/>
      <c r="H229" s="101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</row>
    <row r="230" spans="2:33" ht="15.75" x14ac:dyDescent="0.25">
      <c r="B230" s="97"/>
      <c r="C230" s="98"/>
      <c r="D230" s="98"/>
      <c r="E230" s="98"/>
      <c r="F230" s="101"/>
      <c r="G230" s="101"/>
      <c r="H230" s="101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</row>
    <row r="231" spans="2:33" ht="15.75" x14ac:dyDescent="0.25">
      <c r="B231" s="97"/>
      <c r="C231" s="98"/>
      <c r="D231" s="98"/>
      <c r="E231" s="98"/>
      <c r="F231" s="101"/>
      <c r="G231" s="101"/>
      <c r="H231" s="101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</row>
    <row r="232" spans="2:33" ht="15.75" x14ac:dyDescent="0.25">
      <c r="B232" s="97"/>
      <c r="C232" s="98"/>
      <c r="D232" s="98"/>
      <c r="E232" s="98"/>
      <c r="F232" s="101"/>
      <c r="G232" s="101"/>
      <c r="H232" s="101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</row>
    <row r="233" spans="2:33" ht="15.75" x14ac:dyDescent="0.25">
      <c r="B233" s="97"/>
      <c r="C233" s="98"/>
      <c r="D233" s="98"/>
      <c r="E233" s="98"/>
      <c r="F233" s="101"/>
      <c r="G233" s="101"/>
      <c r="H233" s="101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</row>
    <row r="234" spans="2:33" ht="15.75" x14ac:dyDescent="0.25">
      <c r="B234" s="97"/>
      <c r="C234" s="98"/>
      <c r="D234" s="98"/>
      <c r="E234" s="98"/>
      <c r="F234" s="101"/>
      <c r="G234" s="101"/>
      <c r="H234" s="101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</row>
    <row r="235" spans="2:33" ht="15.75" x14ac:dyDescent="0.25">
      <c r="B235" s="97"/>
      <c r="C235" s="98"/>
      <c r="D235" s="98"/>
      <c r="E235" s="98"/>
      <c r="F235" s="101"/>
      <c r="G235" s="101"/>
      <c r="H235" s="101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</row>
    <row r="236" spans="2:33" ht="15.75" x14ac:dyDescent="0.25">
      <c r="B236" s="97"/>
      <c r="C236" s="98"/>
      <c r="D236" s="98"/>
      <c r="E236" s="98"/>
      <c r="F236" s="102"/>
      <c r="G236" s="101"/>
      <c r="H236" s="101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2:33" ht="15.75" x14ac:dyDescent="0.25">
      <c r="B237" s="97"/>
      <c r="C237" s="98"/>
      <c r="D237" s="98"/>
      <c r="E237" s="98"/>
      <c r="F237" s="102"/>
      <c r="G237" s="101"/>
      <c r="H237" s="101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2:33" ht="15.75" x14ac:dyDescent="0.25">
      <c r="B238" s="97"/>
      <c r="C238" s="98"/>
      <c r="D238" s="98"/>
      <c r="E238" s="98"/>
      <c r="F238" s="102"/>
      <c r="G238" s="101"/>
      <c r="H238" s="101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2:33" ht="15.75" x14ac:dyDescent="0.25">
      <c r="B239" s="97"/>
      <c r="C239" s="98"/>
      <c r="D239" s="98"/>
      <c r="E239" s="98"/>
      <c r="F239" s="102"/>
      <c r="G239" s="101"/>
      <c r="H239" s="101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2:33" ht="15.75" x14ac:dyDescent="0.25">
      <c r="B240" s="97"/>
      <c r="C240" s="98"/>
      <c r="D240" s="98"/>
      <c r="E240" s="98"/>
      <c r="F240" s="102"/>
      <c r="G240" s="101"/>
      <c r="H240" s="101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2:33" ht="15.75" x14ac:dyDescent="0.25">
      <c r="B241" s="97"/>
      <c r="C241" s="98"/>
      <c r="D241" s="98"/>
      <c r="E241" s="98"/>
      <c r="F241" s="102"/>
      <c r="G241" s="101"/>
      <c r="H241" s="101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2:33" ht="15.75" x14ac:dyDescent="0.25">
      <c r="B242" s="97"/>
      <c r="C242" s="98"/>
      <c r="D242" s="98"/>
      <c r="E242" s="98"/>
      <c r="F242" s="102"/>
      <c r="G242" s="101"/>
      <c r="H242" s="101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2:33" ht="15.75" x14ac:dyDescent="0.25">
      <c r="B243" s="97"/>
      <c r="C243" s="98"/>
      <c r="D243" s="98"/>
      <c r="E243" s="98"/>
      <c r="F243" s="102"/>
      <c r="G243" s="101"/>
      <c r="H243" s="101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2:33" ht="15.75" x14ac:dyDescent="0.25">
      <c r="B244" s="97"/>
      <c r="C244" s="98"/>
      <c r="D244" s="98"/>
      <c r="E244" s="98"/>
      <c r="F244" s="102"/>
      <c r="G244" s="101"/>
      <c r="H244" s="101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2:33" ht="15.75" x14ac:dyDescent="0.25">
      <c r="B245" s="97"/>
      <c r="C245" s="98"/>
      <c r="D245" s="98"/>
      <c r="E245" s="98"/>
      <c r="F245" s="102"/>
      <c r="G245" s="101"/>
      <c r="H245" s="101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2:33" ht="15.75" x14ac:dyDescent="0.25">
      <c r="B246" s="97"/>
      <c r="C246" s="98"/>
      <c r="D246" s="98"/>
      <c r="E246" s="98"/>
      <c r="F246" s="102"/>
      <c r="G246" s="101"/>
      <c r="H246" s="101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2:33" ht="15.75" x14ac:dyDescent="0.25">
      <c r="B247" s="97"/>
      <c r="C247" s="98"/>
      <c r="D247" s="98"/>
      <c r="E247" s="98"/>
      <c r="F247" s="102"/>
      <c r="G247" s="101"/>
      <c r="H247" s="101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2:33" ht="15.75" x14ac:dyDescent="0.25">
      <c r="B248" s="97"/>
      <c r="C248" s="98"/>
      <c r="D248" s="98"/>
      <c r="E248" s="98"/>
      <c r="F248" s="102"/>
      <c r="G248" s="101"/>
      <c r="H248" s="101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</row>
    <row r="249" spans="2:33" ht="15.75" x14ac:dyDescent="0.25">
      <c r="B249" s="97"/>
      <c r="C249" s="98"/>
      <c r="D249" s="98"/>
      <c r="E249" s="98"/>
      <c r="F249" s="102"/>
      <c r="G249" s="101"/>
      <c r="H249" s="101"/>
    </row>
    <row r="250" spans="2:33" ht="15.75" x14ac:dyDescent="0.25">
      <c r="B250" s="97"/>
      <c r="C250" s="98"/>
      <c r="D250" s="98"/>
      <c r="E250" s="98"/>
      <c r="F250" s="102"/>
      <c r="G250" s="101"/>
      <c r="H250" s="101"/>
    </row>
    <row r="251" spans="2:33" ht="15.75" x14ac:dyDescent="0.25">
      <c r="B251" s="97"/>
      <c r="C251" s="98"/>
      <c r="D251" s="98"/>
      <c r="E251" s="98"/>
      <c r="F251" s="102"/>
      <c r="G251" s="101"/>
      <c r="H251" s="101"/>
    </row>
    <row r="252" spans="2:33" ht="15.75" x14ac:dyDescent="0.25">
      <c r="B252" s="97"/>
      <c r="C252" s="98"/>
      <c r="D252" s="98"/>
      <c r="E252" s="98"/>
      <c r="F252" s="102"/>
      <c r="G252" s="101"/>
      <c r="H252" s="101"/>
    </row>
    <row r="253" spans="2:33" ht="15.75" x14ac:dyDescent="0.25">
      <c r="B253" s="97"/>
      <c r="C253" s="98"/>
      <c r="D253" s="98"/>
      <c r="E253" s="98"/>
      <c r="F253" s="102"/>
      <c r="G253" s="101"/>
      <c r="H253" s="101"/>
    </row>
    <row r="254" spans="2:33" ht="15.75" x14ac:dyDescent="0.25">
      <c r="B254" s="97"/>
      <c r="C254" s="98"/>
      <c r="D254" s="98"/>
      <c r="E254" s="98"/>
      <c r="F254" s="102"/>
      <c r="G254" s="101"/>
      <c r="H254" s="101"/>
    </row>
    <row r="255" spans="2:33" ht="15.75" x14ac:dyDescent="0.25">
      <c r="B255" s="97"/>
      <c r="C255" s="98"/>
      <c r="D255" s="98"/>
      <c r="E255" s="98"/>
      <c r="F255" s="102"/>
      <c r="G255" s="101"/>
      <c r="H255" s="101"/>
    </row>
    <row r="256" spans="2:33" ht="15.75" x14ac:dyDescent="0.25">
      <c r="B256" s="97"/>
      <c r="C256" s="98"/>
      <c r="D256" s="98"/>
      <c r="E256" s="98"/>
      <c r="F256" s="102"/>
      <c r="G256" s="101"/>
      <c r="H256" s="101"/>
    </row>
    <row r="257" spans="2:8" ht="15.75" x14ac:dyDescent="0.25">
      <c r="B257" s="97"/>
      <c r="C257" s="98"/>
      <c r="D257" s="98"/>
      <c r="E257" s="98"/>
      <c r="F257" s="102"/>
      <c r="G257" s="101"/>
      <c r="H257" s="101"/>
    </row>
    <row r="258" spans="2:8" ht="15.75" x14ac:dyDescent="0.25">
      <c r="B258" s="97"/>
      <c r="C258" s="98"/>
      <c r="D258" s="98"/>
      <c r="E258" s="98"/>
      <c r="F258" s="102"/>
      <c r="G258" s="101"/>
      <c r="H258" s="101"/>
    </row>
    <row r="259" spans="2:8" ht="15.75" x14ac:dyDescent="0.25">
      <c r="B259" s="97"/>
      <c r="C259" s="98"/>
      <c r="D259" s="98"/>
      <c r="E259" s="98"/>
      <c r="F259" s="102"/>
      <c r="G259" s="101"/>
      <c r="H259" s="101"/>
    </row>
    <row r="260" spans="2:8" ht="15.75" x14ac:dyDescent="0.25">
      <c r="B260" s="97"/>
      <c r="C260" s="98"/>
      <c r="D260" s="98"/>
      <c r="E260" s="98"/>
      <c r="F260" s="102"/>
      <c r="G260" s="101"/>
      <c r="H260" s="101"/>
    </row>
    <row r="261" spans="2:8" ht="15.75" x14ac:dyDescent="0.25">
      <c r="B261" s="97"/>
      <c r="C261" s="98"/>
      <c r="D261" s="98"/>
      <c r="E261" s="98"/>
      <c r="F261" s="102"/>
      <c r="G261" s="101"/>
      <c r="H261" s="101"/>
    </row>
    <row r="262" spans="2:8" ht="15.75" x14ac:dyDescent="0.25">
      <c r="B262" s="97"/>
      <c r="C262" s="98"/>
      <c r="D262" s="98"/>
      <c r="E262" s="98"/>
      <c r="F262" s="102"/>
      <c r="G262" s="101"/>
      <c r="H262" s="101"/>
    </row>
    <row r="263" spans="2:8" ht="15.75" x14ac:dyDescent="0.25">
      <c r="B263" s="97"/>
      <c r="C263" s="98"/>
      <c r="D263" s="98"/>
      <c r="E263" s="98"/>
      <c r="F263" s="102"/>
      <c r="G263" s="101"/>
      <c r="H263" s="101"/>
    </row>
    <row r="264" spans="2:8" ht="15.75" x14ac:dyDescent="0.25">
      <c r="B264" s="97"/>
      <c r="C264" s="98"/>
      <c r="D264" s="98"/>
      <c r="E264" s="98"/>
      <c r="F264" s="102"/>
      <c r="G264" s="101"/>
      <c r="H264" s="101"/>
    </row>
    <row r="265" spans="2:8" ht="15.75" x14ac:dyDescent="0.25">
      <c r="B265" s="97"/>
      <c r="C265" s="98"/>
      <c r="D265" s="98"/>
      <c r="E265" s="98"/>
      <c r="F265" s="102"/>
      <c r="G265" s="101"/>
      <c r="H265" s="101"/>
    </row>
    <row r="266" spans="2:8" ht="15.75" x14ac:dyDescent="0.25">
      <c r="B266" s="97"/>
      <c r="C266" s="98"/>
      <c r="D266" s="98"/>
      <c r="E266" s="98"/>
      <c r="F266" s="102"/>
      <c r="G266" s="101"/>
      <c r="H266" s="101"/>
    </row>
    <row r="267" spans="2:8" ht="15.75" x14ac:dyDescent="0.25">
      <c r="B267" s="97"/>
      <c r="C267" s="98"/>
      <c r="D267" s="98"/>
      <c r="E267" s="98"/>
      <c r="F267" s="102"/>
      <c r="G267" s="101"/>
      <c r="H267" s="101"/>
    </row>
    <row r="268" spans="2:8" ht="15.75" x14ac:dyDescent="0.25">
      <c r="B268" s="97"/>
      <c r="C268" s="98"/>
      <c r="D268" s="98"/>
      <c r="E268" s="98"/>
      <c r="F268" s="102"/>
      <c r="G268" s="101"/>
      <c r="H268" s="101"/>
    </row>
    <row r="269" spans="2:8" ht="15.75" x14ac:dyDescent="0.25">
      <c r="B269" s="97"/>
      <c r="C269" s="98"/>
      <c r="D269" s="98"/>
      <c r="E269" s="98"/>
      <c r="F269" s="102"/>
      <c r="G269" s="101"/>
      <c r="H269" s="101"/>
    </row>
    <row r="270" spans="2:8" ht="15.75" x14ac:dyDescent="0.25">
      <c r="B270" s="97"/>
      <c r="C270" s="98"/>
      <c r="D270" s="98"/>
      <c r="E270" s="98"/>
      <c r="F270" s="102"/>
      <c r="G270" s="101"/>
      <c r="H270" s="101"/>
    </row>
    <row r="271" spans="2:8" ht="15.75" x14ac:dyDescent="0.25">
      <c r="B271" s="97"/>
      <c r="C271" s="98"/>
      <c r="D271" s="98"/>
      <c r="E271" s="98"/>
      <c r="F271" s="102"/>
      <c r="G271" s="101"/>
      <c r="H271" s="101"/>
    </row>
    <row r="272" spans="2:8" ht="15.75" x14ac:dyDescent="0.25">
      <c r="B272" s="97"/>
      <c r="C272" s="98"/>
      <c r="D272" s="98"/>
      <c r="E272" s="98"/>
      <c r="F272" s="102"/>
      <c r="G272" s="101"/>
      <c r="H272" s="101"/>
    </row>
    <row r="273" spans="2:8" ht="15.75" x14ac:dyDescent="0.25">
      <c r="B273" s="97"/>
      <c r="C273" s="98"/>
      <c r="D273" s="98"/>
      <c r="E273" s="98"/>
      <c r="F273" s="102"/>
      <c r="G273" s="101"/>
      <c r="H273" s="101"/>
    </row>
    <row r="274" spans="2:8" ht="15.75" x14ac:dyDescent="0.25">
      <c r="B274" s="97"/>
      <c r="C274" s="98"/>
      <c r="D274" s="98"/>
      <c r="E274" s="98"/>
      <c r="F274" s="102"/>
      <c r="G274" s="101"/>
      <c r="H274" s="101"/>
    </row>
    <row r="275" spans="2:8" ht="15.75" x14ac:dyDescent="0.25">
      <c r="B275" s="97"/>
      <c r="C275" s="98"/>
      <c r="D275" s="98"/>
      <c r="E275" s="98"/>
      <c r="F275" s="102"/>
      <c r="G275" s="101"/>
      <c r="H275" s="101"/>
    </row>
    <row r="276" spans="2:8" ht="15.75" x14ac:dyDescent="0.25">
      <c r="B276" s="97"/>
      <c r="C276" s="98"/>
      <c r="D276" s="98"/>
      <c r="E276" s="98"/>
      <c r="F276" s="102"/>
      <c r="G276" s="101"/>
      <c r="H276" s="101"/>
    </row>
    <row r="277" spans="2:8" ht="15.75" x14ac:dyDescent="0.25">
      <c r="B277" s="97"/>
      <c r="C277" s="98"/>
      <c r="D277" s="98"/>
      <c r="E277" s="98"/>
      <c r="F277" s="102"/>
      <c r="G277" s="101"/>
      <c r="H277" s="101"/>
    </row>
    <row r="278" spans="2:8" ht="15.75" x14ac:dyDescent="0.25">
      <c r="B278" s="97"/>
      <c r="C278" s="98"/>
      <c r="D278" s="98"/>
      <c r="E278" s="98"/>
      <c r="F278" s="102"/>
      <c r="G278" s="101"/>
      <c r="H278" s="101"/>
    </row>
    <row r="279" spans="2:8" ht="15.75" x14ac:dyDescent="0.25">
      <c r="B279" s="97"/>
      <c r="C279" s="98"/>
      <c r="D279" s="98"/>
      <c r="E279" s="98"/>
      <c r="F279" s="102"/>
      <c r="G279" s="101"/>
      <c r="H279" s="101"/>
    </row>
    <row r="280" spans="2:8" ht="15.75" x14ac:dyDescent="0.25">
      <c r="B280" s="97"/>
      <c r="C280" s="98"/>
      <c r="D280" s="98"/>
      <c r="E280" s="98"/>
      <c r="F280" s="102"/>
      <c r="G280" s="101"/>
      <c r="H280" s="101"/>
    </row>
    <row r="281" spans="2:8" ht="15.75" x14ac:dyDescent="0.25">
      <c r="B281" s="97"/>
      <c r="C281" s="98"/>
      <c r="D281" s="98"/>
      <c r="E281" s="98"/>
      <c r="F281" s="102"/>
      <c r="G281" s="101"/>
      <c r="H281" s="101"/>
    </row>
    <row r="282" spans="2:8" ht="15.75" x14ac:dyDescent="0.25">
      <c r="B282" s="97"/>
      <c r="C282" s="98"/>
      <c r="D282" s="98"/>
      <c r="E282" s="98"/>
      <c r="F282" s="102"/>
      <c r="G282" s="101"/>
      <c r="H282" s="101"/>
    </row>
    <row r="283" spans="2:8" ht="15.75" x14ac:dyDescent="0.25">
      <c r="B283" s="97"/>
      <c r="C283" s="98"/>
      <c r="D283" s="98"/>
      <c r="E283" s="98"/>
      <c r="F283" s="102"/>
      <c r="G283" s="101"/>
      <c r="H283" s="101"/>
    </row>
    <row r="284" spans="2:8" ht="15.75" x14ac:dyDescent="0.25">
      <c r="B284" s="97"/>
      <c r="C284" s="98"/>
      <c r="D284" s="98"/>
      <c r="E284" s="98"/>
      <c r="F284" s="102"/>
      <c r="G284" s="101"/>
      <c r="H284" s="101"/>
    </row>
    <row r="285" spans="2:8" ht="15.75" x14ac:dyDescent="0.25">
      <c r="B285" s="97"/>
      <c r="C285" s="98"/>
      <c r="D285" s="98"/>
      <c r="E285" s="98"/>
      <c r="F285" s="102"/>
      <c r="G285" s="101"/>
      <c r="H285" s="101"/>
    </row>
    <row r="286" spans="2:8" ht="15.75" x14ac:dyDescent="0.25">
      <c r="B286" s="97"/>
      <c r="C286" s="98"/>
      <c r="D286" s="98"/>
      <c r="E286" s="98"/>
      <c r="F286" s="102"/>
      <c r="G286" s="101"/>
      <c r="H286" s="101"/>
    </row>
    <row r="287" spans="2:8" ht="15.75" x14ac:dyDescent="0.25">
      <c r="B287" s="97"/>
      <c r="C287" s="98"/>
      <c r="D287" s="98"/>
      <c r="E287" s="98"/>
      <c r="F287" s="102"/>
      <c r="G287" s="101"/>
      <c r="H287" s="101"/>
    </row>
    <row r="288" spans="2:8" ht="15.75" x14ac:dyDescent="0.25">
      <c r="B288" s="97"/>
      <c r="C288" s="98"/>
      <c r="D288" s="98"/>
      <c r="E288" s="98"/>
      <c r="F288" s="102"/>
      <c r="G288" s="101"/>
      <c r="H288" s="101"/>
    </row>
    <row r="289" spans="2:8" ht="15.75" x14ac:dyDescent="0.25">
      <c r="B289" s="97"/>
      <c r="C289" s="98"/>
      <c r="D289" s="98"/>
      <c r="E289" s="98"/>
      <c r="F289" s="102"/>
      <c r="G289" s="101"/>
      <c r="H289" s="101"/>
    </row>
  </sheetData>
  <mergeCells count="8">
    <mergeCell ref="B2:H3"/>
    <mergeCell ref="B5:B7"/>
    <mergeCell ref="C5:C7"/>
    <mergeCell ref="D5:D7"/>
    <mergeCell ref="E5:E7"/>
    <mergeCell ref="F5:F6"/>
    <mergeCell ref="G5:G7"/>
    <mergeCell ref="H5:H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5" max="7" man="1"/>
    <brk id="90" max="7" man="1"/>
    <brk id="113" min="1" max="25" man="1"/>
  </rowBreaks>
  <colBreaks count="1" manualBreakCount="1">
    <brk id="8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01 12 2021</vt:lpstr>
      <vt:lpstr>'01 12 2021'!Область_друку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Сазонова Тетяна Олександрівна</cp:lastModifiedBy>
  <cp:lastPrinted>2021-09-07T07:49:08Z</cp:lastPrinted>
  <dcterms:created xsi:type="dcterms:W3CDTF">2021-02-05T11:49:44Z</dcterms:created>
  <dcterms:modified xsi:type="dcterms:W3CDTF">2021-12-07T13:14:29Z</dcterms:modified>
</cp:coreProperties>
</file>