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1\Доходи 2021\"/>
    </mc:Choice>
  </mc:AlternateContent>
  <bookViews>
    <workbookView xWindow="0" yWindow="0" windowWidth="22380" windowHeight="8496"/>
  </bookViews>
  <sheets>
    <sheet name="01 11 2021" sheetId="1" r:id="rId1"/>
  </sheets>
  <definedNames>
    <definedName name="_xlnm.Print_Area" localSheetId="0">'01 11 2021'!$A$1:$H$112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93" i="1" l="1"/>
  <c r="F37" i="1" l="1"/>
  <c r="F28" i="1"/>
  <c r="F26" i="1"/>
  <c r="F22" i="1"/>
  <c r="F21" i="1"/>
  <c r="F16" i="1"/>
  <c r="F15" i="1"/>
  <c r="F14" i="1"/>
  <c r="F13" i="1"/>
  <c r="E108" i="1" l="1"/>
  <c r="E107" i="1"/>
  <c r="E105" i="1"/>
  <c r="E103" i="1"/>
  <c r="E98" i="1"/>
  <c r="E96" i="1"/>
  <c r="E93" i="1"/>
  <c r="E83" i="1"/>
  <c r="E82" i="1" s="1"/>
  <c r="E77" i="1"/>
  <c r="E74" i="1"/>
  <c r="E73" i="1"/>
  <c r="E67" i="1"/>
  <c r="E59" i="1"/>
  <c r="E56" i="1"/>
  <c r="E42" i="1" s="1"/>
  <c r="E54" i="1"/>
  <c r="E43" i="1"/>
  <c r="E40" i="1"/>
  <c r="E37" i="1"/>
  <c r="E36" i="1"/>
  <c r="E31" i="1"/>
  <c r="E29" i="1"/>
  <c r="E28" i="1"/>
  <c r="E27" i="1"/>
  <c r="E26" i="1"/>
  <c r="E25" i="1"/>
  <c r="E24" i="1"/>
  <c r="E23" i="1"/>
  <c r="E22" i="1"/>
  <c r="E21" i="1"/>
  <c r="E18" i="1" s="1"/>
  <c r="E16" i="1"/>
  <c r="E15" i="1"/>
  <c r="E14" i="1"/>
  <c r="E13" i="1"/>
  <c r="E72" i="1" l="1"/>
  <c r="F24" i="1" l="1"/>
  <c r="F23" i="1" l="1"/>
  <c r="E12" i="1"/>
  <c r="E11" i="1" l="1"/>
  <c r="E10" i="1" s="1"/>
  <c r="E111" i="1" l="1"/>
  <c r="F74" i="1"/>
  <c r="F59" i="1"/>
  <c r="G13" i="1" l="1"/>
  <c r="G14" i="1"/>
  <c r="G15" i="1"/>
  <c r="G16" i="1"/>
  <c r="G17" i="1"/>
  <c r="G19" i="1"/>
  <c r="G21" i="1"/>
  <c r="G22" i="1"/>
  <c r="G23" i="1"/>
  <c r="G24" i="1"/>
  <c r="G25" i="1"/>
  <c r="G26" i="1"/>
  <c r="G28" i="1"/>
  <c r="G32" i="1"/>
  <c r="G33" i="1"/>
  <c r="G37" i="1"/>
  <c r="G38" i="1"/>
  <c r="G39" i="1"/>
  <c r="G41" i="1"/>
  <c r="G44" i="1"/>
  <c r="G45" i="1"/>
  <c r="G46" i="1"/>
  <c r="G47" i="1"/>
  <c r="G48" i="1"/>
  <c r="G49" i="1"/>
  <c r="G50" i="1"/>
  <c r="G51" i="1"/>
  <c r="G52" i="1"/>
  <c r="G53" i="1"/>
  <c r="G57" i="1"/>
  <c r="G58" i="1"/>
  <c r="G68" i="1"/>
  <c r="G70" i="1"/>
  <c r="G71" i="1"/>
  <c r="G78" i="1"/>
  <c r="G80" i="1"/>
  <c r="G81" i="1"/>
  <c r="G85" i="1"/>
  <c r="G86" i="1"/>
  <c r="G89" i="1"/>
  <c r="G90" i="1"/>
  <c r="G91" i="1"/>
  <c r="G92" i="1"/>
  <c r="G93" i="1"/>
  <c r="G94" i="1"/>
  <c r="G95" i="1"/>
  <c r="G97" i="1"/>
  <c r="G99" i="1"/>
  <c r="G100" i="1"/>
  <c r="G102" i="1"/>
  <c r="G106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7" i="1"/>
  <c r="H38" i="1"/>
  <c r="H39" i="1"/>
  <c r="H41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5" i="1"/>
  <c r="H76" i="1"/>
  <c r="H78" i="1"/>
  <c r="H79" i="1"/>
  <c r="H80" i="1"/>
  <c r="H81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9" i="1"/>
  <c r="H100" i="1"/>
  <c r="H101" i="1"/>
  <c r="H102" i="1"/>
  <c r="H104" i="1"/>
  <c r="H106" i="1"/>
  <c r="H108" i="1"/>
  <c r="H109" i="1"/>
  <c r="H110" i="1"/>
  <c r="F108" i="1"/>
  <c r="D108" i="1"/>
  <c r="D107" i="1"/>
  <c r="D106" i="1"/>
  <c r="F105" i="1"/>
  <c r="G105" i="1" s="1"/>
  <c r="D105" i="1"/>
  <c r="D103" i="1" s="1"/>
  <c r="T103" i="1"/>
  <c r="F98" i="1"/>
  <c r="G98" i="1" s="1"/>
  <c r="D98" i="1"/>
  <c r="F96" i="1"/>
  <c r="H96" i="1" s="1"/>
  <c r="D96" i="1"/>
  <c r="D93" i="1"/>
  <c r="G83" i="1"/>
  <c r="D83" i="1"/>
  <c r="D82" i="1"/>
  <c r="F77" i="1"/>
  <c r="G77" i="1" s="1"/>
  <c r="D77" i="1"/>
  <c r="H74" i="1"/>
  <c r="D74" i="1"/>
  <c r="F67" i="1"/>
  <c r="G67" i="1" s="1"/>
  <c r="D67" i="1"/>
  <c r="D59" i="1"/>
  <c r="F56" i="1"/>
  <c r="H56" i="1" s="1"/>
  <c r="D56" i="1"/>
  <c r="F54" i="1"/>
  <c r="D54" i="1"/>
  <c r="D42" i="1" s="1"/>
  <c r="T43" i="1"/>
  <c r="F43" i="1"/>
  <c r="G43" i="1" s="1"/>
  <c r="D43" i="1"/>
  <c r="F40" i="1"/>
  <c r="H40" i="1" s="1"/>
  <c r="D40" i="1"/>
  <c r="D37" i="1"/>
  <c r="F36" i="1"/>
  <c r="H36" i="1" s="1"/>
  <c r="D36" i="1"/>
  <c r="D29" i="1" s="1"/>
  <c r="T31" i="1"/>
  <c r="F31" i="1"/>
  <c r="G31" i="1" s="1"/>
  <c r="D31" i="1"/>
  <c r="T29" i="1"/>
  <c r="D28" i="1"/>
  <c r="D27" i="1"/>
  <c r="D26" i="1"/>
  <c r="D25" i="1"/>
  <c r="D24" i="1"/>
  <c r="D23" i="1"/>
  <c r="D22" i="1"/>
  <c r="D21" i="1"/>
  <c r="D16" i="1"/>
  <c r="D15" i="1"/>
  <c r="D14" i="1"/>
  <c r="D12" i="1" s="1"/>
  <c r="D13" i="1"/>
  <c r="F12" i="1"/>
  <c r="F73" i="1" l="1"/>
  <c r="H67" i="1"/>
  <c r="F103" i="1"/>
  <c r="H103" i="1" s="1"/>
  <c r="H105" i="1"/>
  <c r="G96" i="1"/>
  <c r="G40" i="1"/>
  <c r="G36" i="1"/>
  <c r="G103" i="1"/>
  <c r="H98" i="1"/>
  <c r="H83" i="1"/>
  <c r="H77" i="1"/>
  <c r="G56" i="1"/>
  <c r="H43" i="1"/>
  <c r="H31" i="1"/>
  <c r="G12" i="1"/>
  <c r="H12" i="1"/>
  <c r="F42" i="1"/>
  <c r="F82" i="1"/>
  <c r="F107" i="1"/>
  <c r="H107" i="1" s="1"/>
  <c r="D18" i="1"/>
  <c r="D11" i="1" s="1"/>
  <c r="D10" i="1" s="1"/>
  <c r="D111" i="1" s="1"/>
  <c r="D73" i="1"/>
  <c r="D72" i="1" s="1"/>
  <c r="F18" i="1"/>
  <c r="F29" i="1"/>
  <c r="F72" i="1" l="1"/>
  <c r="G72" i="1" s="1"/>
  <c r="H82" i="1"/>
  <c r="G82" i="1"/>
  <c r="G42" i="1"/>
  <c r="H42" i="1"/>
  <c r="H29" i="1"/>
  <c r="G29" i="1"/>
  <c r="G18" i="1"/>
  <c r="H18" i="1"/>
  <c r="G73" i="1"/>
  <c r="H73" i="1"/>
  <c r="F11" i="1"/>
  <c r="F10" i="1" s="1"/>
  <c r="H72" i="1" l="1"/>
  <c r="G11" i="1"/>
  <c r="H11" i="1"/>
  <c r="H10" i="1"/>
  <c r="G10" i="1"/>
  <c r="F111" i="1"/>
  <c r="H111" i="1" s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<sst xmlns="http://schemas.openxmlformats.org/spreadsheetml/2006/main" count="177" uniqueCount="172">
  <si>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</si>
  <si>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</si>
  <si>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</si>
  <si>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</si>
  <si>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</si>
  <si>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</si>
  <si>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</si>
  <si>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</si>
  <si>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</si>
  <si>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</si>
  <si>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</si>
  <si>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</si>
  <si>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</si>
  <si>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</si>
  <si>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</si>
  <si>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</si>
  <si>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</si>
  <si>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</si>
  <si>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</si>
  <si>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</si>
  <si>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</si>
  <si>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</si>
  <si>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</si>
  <si>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</si>
  <si>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</si>
  <si>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</si>
  <si>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</si>
  <si>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</si>
  <si>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</si>
  <si>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</si>
  <si>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</si>
  <si>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</si>
  <si>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</si>
  <si>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</si>
  <si>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</si>
  <si>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</si>
  <si>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</si>
  <si>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</si>
  <si>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</si>
  <si>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</si>
  <si>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</si>
  <si>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</si>
  <si>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</si>
  <si>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</si>
  <si>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</si>
  <si>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</si>
  <si>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</si>
  <si>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</si>
  <si>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</si>
  <si>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</si>
  <si>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</si>
  <si>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</si>
  <si>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</si>
  <si>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</si>
  <si>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</si>
  <si>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</si>
  <si>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</si>
  <si>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</si>
  <si>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</si>
  <si>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</si>
  <si>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</si>
  <si>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</si>
  <si>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</si>
  <si>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</si>
  <si>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</si>
  <si>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</si>
  <si>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</si>
  <si>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</si>
  <si>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</si>
  <si>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</si>
  <si>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</si>
  <si>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</si>
  <si>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</si>
  <si>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</si>
  <si>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</si>
  <si>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</si>
  <si>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</si>
  <si>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</si>
  <si>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</si>
  <si>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</si>
  <si>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</si>
  <si>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</si>
  <si>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</si>
  <si>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</si>
  <si>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</si>
  <si>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</si>
  <si>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</si>
  <si>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</si>
  <si>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</si>
  <si>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</si>
  <si>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</si>
  <si>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</si>
  <si>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</si>
  <si>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</si>
  <si>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</si>
  <si>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</si>
  <si>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</si>
  <si>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</si>
  <si>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</si>
  <si>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</si>
  <si>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</si>
  <si>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</si>
  <si>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</si>
  <si>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</si>
  <si>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</si>
  <si>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</si>
  <si>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</si>
  <si>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</si>
  <si>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</si>
  <si>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</si>
  <si>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</si>
  <si>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</si>
  <si>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</si>
  <si>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</si>
  <si>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</si>
  <si>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</si>
  <si>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</si>
  <si>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</si>
  <si>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</si>
  <si>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</si>
  <si>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</si>
  <si>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</si>
  <si>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</si>
  <si>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</si>
  <si>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</si>
  <si>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</si>
  <si>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</si>
  <si>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</si>
  <si>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</si>
  <si>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</si>
  <si>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</si>
  <si>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</si>
  <si>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</si>
  <si>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</si>
  <si>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</si>
  <si>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</si>
  <si>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</si>
  <si>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</si>
  <si>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</si>
  <si>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</si>
  <si>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</si>
  <si>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</si>
  <si>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</si>
  <si>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</si>
  <si>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</si>
  <si>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</si>
  <si>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</si>
  <si>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</si>
  <si>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</si>
  <si>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</si>
  <si>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</si>
  <si>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</si>
  <si>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</si>
  <si>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</si>
  <si>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</si>
  <si>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</si>
  <si>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</si>
  <si>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</si>
  <si>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</si>
  <si>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</si>
  <si>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</si>
  <si>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</si>
  <si>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</si>
  <si>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</si>
  <si>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</si>
  <si>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</si>
  <si>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</si>
  <si>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січень-жовтень 2021 року в порівнянні з фактичними                                                                        надходженнями за січень-жовтень 2020 року </t>
  </si>
  <si>
    <t>Фактичні надходження                за січень-жовтень      2020 року</t>
  </si>
  <si>
    <t>01.11.2021 року</t>
  </si>
  <si>
    <t xml:space="preserve">  % виконання до фактичних надходжень               за січень-жовтень 2020 року</t>
  </si>
  <si>
    <t>абсолютне відхилення від фактичних надходжень                  за січень-жовтень   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</si>
</sst>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19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166" fontId="8" fillId="0" borderId="0" xfId="0" applyNumberFormat="1" applyFont="1" applyAlignment="1"/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83" activePane="bottomRight" state="frozen"/>
      <selection pane="topRight" activeCell="C1" sqref="C1"/>
      <selection pane="bottomLeft" activeCell="A9" sqref="A9"/>
      <selection pane="bottomRight" activeCell="F84" sqref="F84"/>
    </sheetView>
  </sheetViews>
  <sheetFormatPr defaultColWidth="9.109375" defaultRowHeight="13.2" x14ac:dyDescent="0.25"/>
  <cols>
    <col min="1" max="1" width="9.109375" style="6"/>
    <col min="2" max="2" width="22" style="6" customWidth="1"/>
    <col min="3" max="3" width="47.33203125" style="103" customWidth="1"/>
    <col min="4" max="4" width="23.44140625" style="103" customWidth="1"/>
    <col min="5" max="5" width="23.88671875" style="103" customWidth="1"/>
    <col min="6" max="6" width="23.88671875" style="6" customWidth="1"/>
    <col min="7" max="7" width="21" style="6" customWidth="1"/>
    <col min="8" max="8" width="22.6640625" style="6" customWidth="1"/>
    <col min="9" max="9" width="13.6640625" style="6" bestFit="1" customWidth="1"/>
    <col min="10" max="18" width="13.33203125" style="6" bestFit="1" customWidth="1"/>
    <col min="19" max="19" width="8.5546875" style="6" customWidth="1"/>
    <col min="20" max="20" width="13.33203125" style="6" bestFit="1" customWidth="1"/>
    <col min="21" max="21" width="13.88671875" style="6" bestFit="1" customWidth="1"/>
    <col min="22" max="22" width="15.109375" style="6" bestFit="1" customWidth="1"/>
    <col min="23" max="16384" width="9.109375" style="6"/>
  </cols>
  <sheetData>
    <row r="1" spans="2:33" ht="22.8" x14ac:dyDescent="0.4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" customHeight="1" x14ac:dyDescent="0.3">
      <c r="B2" s="107" t="s">
        <v>167</v>
      </c>
      <c r="C2" s="107"/>
      <c r="D2" s="107"/>
      <c r="E2" s="107"/>
      <c r="F2" s="107"/>
      <c r="G2" s="107"/>
      <c r="H2" s="10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57.6" customHeight="1" x14ac:dyDescent="0.4">
      <c r="B3" s="107"/>
      <c r="C3" s="107"/>
      <c r="D3" s="107"/>
      <c r="E3" s="107"/>
      <c r="F3" s="107"/>
      <c r="G3" s="107"/>
      <c r="H3" s="10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2" customHeight="1" x14ac:dyDescent="0.3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3">
      <c r="B5" s="108" t="s">
        <v>1</v>
      </c>
      <c r="C5" s="111" t="s">
        <v>2</v>
      </c>
      <c r="D5" s="111" t="s">
        <v>3</v>
      </c>
      <c r="E5" s="111" t="s">
        <v>168</v>
      </c>
      <c r="F5" s="114" t="s">
        <v>4</v>
      </c>
      <c r="G5" s="116" t="s">
        <v>170</v>
      </c>
      <c r="H5" s="116" t="s">
        <v>171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27" customHeight="1" x14ac:dyDescent="0.3">
      <c r="B6" s="109"/>
      <c r="C6" s="112"/>
      <c r="D6" s="112"/>
      <c r="E6" s="112"/>
      <c r="F6" s="115"/>
      <c r="G6" s="117"/>
      <c r="H6" s="11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3">
      <c r="B7" s="110"/>
      <c r="C7" s="113"/>
      <c r="D7" s="113"/>
      <c r="E7" s="113"/>
      <c r="F7" s="16" t="s">
        <v>169</v>
      </c>
      <c r="G7" s="118"/>
      <c r="H7" s="118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6" x14ac:dyDescent="0.3">
      <c r="B8" s="17">
        <v>1</v>
      </c>
      <c r="C8" s="18">
        <v>2</v>
      </c>
      <c r="D8" s="18">
        <v>4</v>
      </c>
      <c r="E8" s="18">
        <v>5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6" x14ac:dyDescent="0.3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399999999999999" x14ac:dyDescent="0.35">
      <c r="B10" s="27">
        <v>10000000</v>
      </c>
      <c r="C10" s="28" t="s">
        <v>6</v>
      </c>
      <c r="D10" s="29">
        <f>D11+D29+D40+D42</f>
        <v>5253696.7922600005</v>
      </c>
      <c r="E10" s="29">
        <f>E11+E29+E40+E42</f>
        <v>4237403.8218400013</v>
      </c>
      <c r="F10" s="29">
        <f>F11+F29+F40+F42</f>
        <v>4945719.7534100004</v>
      </c>
      <c r="G10" s="30">
        <f>F10/E10*100</f>
        <v>116.71579961105591</v>
      </c>
      <c r="H10" s="29">
        <f>F10-E10</f>
        <v>708315.93156999908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5">
      <c r="B11" s="33">
        <v>11000000</v>
      </c>
      <c r="C11" s="34" t="s">
        <v>7</v>
      </c>
      <c r="D11" s="35">
        <f>D12+D18</f>
        <v>3483804.6903499998</v>
      </c>
      <c r="E11" s="35">
        <f>E12+E18</f>
        <v>2773061.9121500012</v>
      </c>
      <c r="F11" s="35">
        <f>F12+F18</f>
        <v>3122415.1205900004</v>
      </c>
      <c r="G11" s="36">
        <f>F11/E11*100</f>
        <v>112.5981034505335</v>
      </c>
      <c r="H11" s="35">
        <f>F11-E11</f>
        <v>349353.20843999926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5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2303417.3714100006</v>
      </c>
      <c r="F12" s="37">
        <f>F13+F14+F15+F16+F17</f>
        <v>2678759.6524500004</v>
      </c>
      <c r="G12" s="36">
        <f t="shared" ref="G12:G73" si="0">F12/E12*100</f>
        <v>116.29501824978597</v>
      </c>
      <c r="H12" s="35">
        <f t="shared" ref="H12:H75" si="1">F12-E12</f>
        <v>375342.2810399998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4">
      <c r="B13" s="39" t="s">
        <v>9</v>
      </c>
      <c r="C13" s="40" t="s">
        <v>10</v>
      </c>
      <c r="D13" s="41">
        <f>6217714.22797-3730628.53678</f>
        <v>2487085.6911900002</v>
      </c>
      <c r="E13" s="41">
        <f>4983621.19639-2990172.71775</f>
        <v>1993448.4786400003</v>
      </c>
      <c r="F13" s="41">
        <f>5874648.82113-3524789.29262</f>
        <v>2349859.5285100001</v>
      </c>
      <c r="G13" s="42">
        <f t="shared" si="0"/>
        <v>117.87912021248503</v>
      </c>
      <c r="H13" s="41">
        <f t="shared" si="1"/>
        <v>356411.04986999976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4">
      <c r="B14" s="39" t="s">
        <v>11</v>
      </c>
      <c r="C14" s="40" t="s">
        <v>12</v>
      </c>
      <c r="D14" s="41">
        <f>105202.18858-63121.31314</f>
        <v>42080.875440000003</v>
      </c>
      <c r="E14" s="41">
        <f>83310.66034-49986.3962</f>
        <v>33324.264139999999</v>
      </c>
      <c r="F14" s="41">
        <f>94609.09723-56765.45834</f>
        <v>37843.638890000002</v>
      </c>
      <c r="G14" s="42">
        <f t="shared" si="0"/>
        <v>113.56181409141838</v>
      </c>
      <c r="H14" s="41">
        <f t="shared" si="1"/>
        <v>4519.3747500000027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6.8" x14ac:dyDescent="0.4">
      <c r="B15" s="39" t="s">
        <v>13</v>
      </c>
      <c r="C15" s="40" t="s">
        <v>14</v>
      </c>
      <c r="D15" s="41">
        <f>619331.64768-371598.98868</f>
        <v>247732.65900000004</v>
      </c>
      <c r="E15" s="41">
        <f>504576.4133-302745.84796</f>
        <v>201830.56534000003</v>
      </c>
      <c r="F15" s="41">
        <f>522457.65848-313474.59541</f>
        <v>208983.06306999997</v>
      </c>
      <c r="G15" s="42">
        <f t="shared" si="0"/>
        <v>103.54381295912786</v>
      </c>
      <c r="H15" s="41">
        <f t="shared" si="1"/>
        <v>7152.4977299999446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6.8" x14ac:dyDescent="0.4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57131.36489+129999.41724-34278.81901-77999.65043</f>
        <v>74852.312690000006</v>
      </c>
      <c r="F16" s="48">
        <f>117557.77178+87625.78363-70534.66321-52575.47022</f>
        <v>82073.421979999999</v>
      </c>
      <c r="G16" s="42">
        <f t="shared" si="0"/>
        <v>109.6471425270534</v>
      </c>
      <c r="H16" s="41">
        <f t="shared" si="1"/>
        <v>7221.1092899999931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" x14ac:dyDescent="0.4">
      <c r="B17" s="39" t="s">
        <v>17</v>
      </c>
      <c r="C17" s="40" t="s">
        <v>18</v>
      </c>
      <c r="D17" s="41">
        <v>-38.249400000000001</v>
      </c>
      <c r="E17" s="41">
        <v>-38.249400000000001</v>
      </c>
      <c r="F17" s="41">
        <v>0</v>
      </c>
      <c r="G17" s="42">
        <f t="shared" si="0"/>
        <v>0</v>
      </c>
      <c r="H17" s="41">
        <f t="shared" si="1"/>
        <v>38.249400000000001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5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469644.54074000032</v>
      </c>
      <c r="F18" s="49">
        <f>F19+F20+F21+F22+F23+F24+F25+F26+F27+F28</f>
        <v>443655.46814000013</v>
      </c>
      <c r="G18" s="36">
        <f t="shared" si="0"/>
        <v>94.46622491149364</v>
      </c>
      <c r="H18" s="35">
        <f t="shared" si="1"/>
        <v>-25989.072600000189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2" x14ac:dyDescent="0.4">
      <c r="B19" s="39">
        <v>11020200</v>
      </c>
      <c r="C19" s="40" t="s">
        <v>20</v>
      </c>
      <c r="D19" s="41">
        <v>1581.26439</v>
      </c>
      <c r="E19" s="41">
        <v>1110.6283900000001</v>
      </c>
      <c r="F19" s="41">
        <v>1790.5865799999999</v>
      </c>
      <c r="G19" s="42">
        <f t="shared" si="0"/>
        <v>161.22283529957303</v>
      </c>
      <c r="H19" s="41">
        <f t="shared" si="1"/>
        <v>679.95818999999983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2" x14ac:dyDescent="0.4">
      <c r="B20" s="39" t="s">
        <v>21</v>
      </c>
      <c r="C20" s="40" t="s">
        <v>20</v>
      </c>
      <c r="D20" s="41">
        <v>352.57668999999999</v>
      </c>
      <c r="E20" s="41">
        <v>334.62130000000002</v>
      </c>
      <c r="F20" s="41">
        <v>475.78618999999998</v>
      </c>
      <c r="G20" s="42">
        <v>0</v>
      </c>
      <c r="H20" s="41">
        <f t="shared" si="1"/>
        <v>141.16488999999996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2" x14ac:dyDescent="0.4">
      <c r="B21" s="39" t="s">
        <v>22</v>
      </c>
      <c r="C21" s="40" t="s">
        <v>23</v>
      </c>
      <c r="D21" s="41">
        <f>1670293.02125-1503263.71911</f>
        <v>167029.30214000004</v>
      </c>
      <c r="E21" s="41">
        <f>1352629.00019-1217366.10016</f>
        <v>135262.90003000014</v>
      </c>
      <c r="F21" s="41">
        <f>1004176.62945-903758.96648</f>
        <v>100417.66297000006</v>
      </c>
      <c r="G21" s="42">
        <f t="shared" si="0"/>
        <v>74.238880689182551</v>
      </c>
      <c r="H21" s="41">
        <f t="shared" si="1"/>
        <v>-34845.237060000072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4">
      <c r="B22" s="39" t="s">
        <v>24</v>
      </c>
      <c r="C22" s="40" t="s">
        <v>25</v>
      </c>
      <c r="D22" s="41">
        <f>542832.00933-488548.80788</f>
        <v>54283.201450000051</v>
      </c>
      <c r="E22" s="41">
        <f>396628.96512-356966.06821</f>
        <v>39662.89691000001</v>
      </c>
      <c r="F22" s="41">
        <f>521100.29896-468990.26865</f>
        <v>52110.030310000002</v>
      </c>
      <c r="G22" s="42">
        <f t="shared" si="0"/>
        <v>131.38231034471352</v>
      </c>
      <c r="H22" s="41">
        <f t="shared" si="1"/>
        <v>12447.133399999992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4">
      <c r="B23" s="39" t="s">
        <v>26</v>
      </c>
      <c r="C23" s="40" t="s">
        <v>27</v>
      </c>
      <c r="D23" s="41">
        <f>440365.13817-396328.62435</f>
        <v>44036.513819999993</v>
      </c>
      <c r="E23" s="41">
        <f>241266.48117-217139.83305</f>
        <v>24126.648120000027</v>
      </c>
      <c r="F23" s="41">
        <f>418758.48037-376882.63233</f>
        <v>41875.848040000012</v>
      </c>
      <c r="G23" s="42">
        <f t="shared" si="0"/>
        <v>173.5667873619237</v>
      </c>
      <c r="H23" s="41">
        <f t="shared" si="1"/>
        <v>17749.199919999985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4">
      <c r="B24" s="39" t="s">
        <v>28</v>
      </c>
      <c r="C24" s="40" t="s">
        <v>29</v>
      </c>
      <c r="D24" s="41">
        <f>283793.93362-255414.54026</f>
        <v>28379.393360000016</v>
      </c>
      <c r="E24" s="41">
        <f>209871.21842-188884.09658</f>
        <v>20987.121839999978</v>
      </c>
      <c r="F24" s="41">
        <f>73020.881-65718.7929</f>
        <v>7302.0880999999936</v>
      </c>
      <c r="G24" s="42">
        <f t="shared" si="0"/>
        <v>34.793184866743978</v>
      </c>
      <c r="H24" s="41">
        <f t="shared" si="1"/>
        <v>-13685.033739999984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6.8" x14ac:dyDescent="0.4">
      <c r="B25" s="39" t="s">
        <v>30</v>
      </c>
      <c r="C25" s="40" t="s">
        <v>31</v>
      </c>
      <c r="D25" s="41">
        <f>93.7654-84.38888</f>
        <v>9.3765199999999993</v>
      </c>
      <c r="E25" s="41">
        <f>92.5054-83.25488</f>
        <v>9.2505199999999945</v>
      </c>
      <c r="F25" s="41">
        <v>0</v>
      </c>
      <c r="G25" s="42">
        <f t="shared" si="0"/>
        <v>0</v>
      </c>
      <c r="H25" s="41">
        <f t="shared" si="1"/>
        <v>-9.2505199999999945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4">
      <c r="B26" s="39" t="s">
        <v>32</v>
      </c>
      <c r="C26" s="40" t="s">
        <v>33</v>
      </c>
      <c r="D26" s="41">
        <f>3002721.23897-2702449.11496</f>
        <v>300272.12400999991</v>
      </c>
      <c r="E26" s="41">
        <f>2288916.6786-2060025.01065</f>
        <v>228891.66795000015</v>
      </c>
      <c r="F26" s="41">
        <f>2091813.27232-1882631.94499</f>
        <v>209181.32733</v>
      </c>
      <c r="G26" s="42">
        <f t="shared" si="0"/>
        <v>91.388790690141803</v>
      </c>
      <c r="H26" s="41">
        <f t="shared" si="1"/>
        <v>-19710.340620000148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4">
      <c r="B27" s="39" t="s">
        <v>34</v>
      </c>
      <c r="C27" s="40" t="s">
        <v>35</v>
      </c>
      <c r="D27" s="41">
        <f>1.53-1.377</f>
        <v>0.15300000000000002</v>
      </c>
      <c r="E27" s="41">
        <f>1.53-1.377</f>
        <v>0.15300000000000002</v>
      </c>
      <c r="F27" s="41">
        <v>0</v>
      </c>
      <c r="G27" s="42">
        <v>0</v>
      </c>
      <c r="H27" s="41">
        <f t="shared" si="1"/>
        <v>-0.15300000000000002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4">
      <c r="B28" s="39" t="s">
        <v>36</v>
      </c>
      <c r="C28" s="50" t="s">
        <v>37</v>
      </c>
      <c r="D28" s="41">
        <f>264600.27971-238140.25172</f>
        <v>26460.027989999973</v>
      </c>
      <c r="E28" s="41">
        <f>192586.52663-173327.87395</f>
        <v>19258.652679999999</v>
      </c>
      <c r="F28" s="41">
        <f>305021.38621-274519.24759</f>
        <v>30502.138620000042</v>
      </c>
      <c r="G28" s="42">
        <f t="shared" si="0"/>
        <v>158.38147728618804</v>
      </c>
      <c r="H28" s="41">
        <f t="shared" si="1"/>
        <v>11243.485940000042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2" x14ac:dyDescent="0.35">
      <c r="B29" s="33">
        <v>13000000</v>
      </c>
      <c r="C29" s="34" t="s">
        <v>38</v>
      </c>
      <c r="D29" s="49">
        <f>D31+D36+D39+D30</f>
        <v>1823.5424799999998</v>
      </c>
      <c r="E29" s="49">
        <f>E31+E36+E39+E30</f>
        <v>1478.8369700000001</v>
      </c>
      <c r="F29" s="49">
        <f>F31+F36+F39+F30</f>
        <v>1227.90346</v>
      </c>
      <c r="G29" s="36">
        <f t="shared" si="0"/>
        <v>83.031698889702483</v>
      </c>
      <c r="H29" s="35">
        <f t="shared" si="1"/>
        <v>-250.93351000000007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2" x14ac:dyDescent="0.35">
      <c r="B30" s="33" t="s">
        <v>39</v>
      </c>
      <c r="C30" s="34" t="s">
        <v>40</v>
      </c>
      <c r="D30" s="49">
        <v>75.782809999999998</v>
      </c>
      <c r="E30" s="49">
        <v>70.108339999999998</v>
      </c>
      <c r="F30" s="49">
        <v>68.068209999999993</v>
      </c>
      <c r="G30" s="36">
        <v>0</v>
      </c>
      <c r="H30" s="35">
        <f t="shared" si="1"/>
        <v>-2.0401300000000049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2.4" x14ac:dyDescent="0.35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842.49202000000002</v>
      </c>
      <c r="F31" s="49">
        <f>F32+F33+F34+F35</f>
        <v>900.52200000000005</v>
      </c>
      <c r="G31" s="36">
        <f t="shared" si="0"/>
        <v>106.88789669485534</v>
      </c>
      <c r="H31" s="35">
        <f t="shared" si="1"/>
        <v>58.029980000000023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2.4" x14ac:dyDescent="0.4">
      <c r="B32" s="39" t="s">
        <v>42</v>
      </c>
      <c r="C32" s="40" t="s">
        <v>43</v>
      </c>
      <c r="D32" s="41">
        <v>1071.8583799999999</v>
      </c>
      <c r="E32" s="41">
        <v>802.67289000000005</v>
      </c>
      <c r="F32" s="41">
        <v>881.78130999999996</v>
      </c>
      <c r="G32" s="42">
        <f t="shared" si="0"/>
        <v>109.85562375228592</v>
      </c>
      <c r="H32" s="41">
        <f t="shared" si="1"/>
        <v>79.10841999999991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2" x14ac:dyDescent="0.4">
      <c r="B33" s="39">
        <v>13020200</v>
      </c>
      <c r="C33" s="40" t="s">
        <v>44</v>
      </c>
      <c r="D33" s="104">
        <v>5.2379699999999998</v>
      </c>
      <c r="E33" s="55">
        <v>5.0586900000000004</v>
      </c>
      <c r="F33" s="104">
        <v>1.413E-2</v>
      </c>
      <c r="G33" s="42">
        <f t="shared" si="0"/>
        <v>0.27932132627221673</v>
      </c>
      <c r="H33" s="41">
        <f t="shared" si="1"/>
        <v>-5.0445600000000006</v>
      </c>
      <c r="I33" s="56"/>
      <c r="J33" s="4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2:33" s="21" customFormat="1" ht="46.8" x14ac:dyDescent="0.4">
      <c r="B34" s="39" t="s">
        <v>45</v>
      </c>
      <c r="C34" s="40" t="s">
        <v>46</v>
      </c>
      <c r="D34" s="41">
        <v>0.35524</v>
      </c>
      <c r="E34" s="41">
        <v>0.12847</v>
      </c>
      <c r="F34" s="48">
        <v>0.74036000000000002</v>
      </c>
      <c r="G34" s="42">
        <v>0</v>
      </c>
      <c r="H34" s="41">
        <f t="shared" si="1"/>
        <v>0.61189000000000004</v>
      </c>
      <c r="I34" s="56"/>
      <c r="J34" s="4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2:33" s="21" customFormat="1" ht="46.8" x14ac:dyDescent="0.4">
      <c r="B35" s="39" t="s">
        <v>47</v>
      </c>
      <c r="C35" s="40" t="s">
        <v>48</v>
      </c>
      <c r="D35" s="105">
        <v>52.042580000000001</v>
      </c>
      <c r="E35" s="58">
        <v>34.631970000000003</v>
      </c>
      <c r="F35" s="105">
        <v>17.9862</v>
      </c>
      <c r="G35" s="42">
        <v>0</v>
      </c>
      <c r="H35" s="41">
        <f t="shared" si="1"/>
        <v>-16.645770000000002</v>
      </c>
      <c r="I35" s="56"/>
      <c r="J35" s="4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2:33" s="46" customFormat="1" ht="20.399999999999999" x14ac:dyDescent="0.35">
      <c r="B36" s="51">
        <v>13030000</v>
      </c>
      <c r="C36" s="52" t="s">
        <v>49</v>
      </c>
      <c r="D36" s="59">
        <f>D37+D38</f>
        <v>606.08915999999999</v>
      </c>
      <c r="E36" s="59">
        <f>E37+E38</f>
        <v>557.03254000000004</v>
      </c>
      <c r="F36" s="59">
        <f>F37+F38</f>
        <v>229.63981999999999</v>
      </c>
      <c r="G36" s="36">
        <f t="shared" si="0"/>
        <v>41.225566463316483</v>
      </c>
      <c r="H36" s="35">
        <f t="shared" si="1"/>
        <v>-327.39272000000005</v>
      </c>
      <c r="I36" s="54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6.8" x14ac:dyDescent="0.4">
      <c r="B37" s="39" t="s">
        <v>50</v>
      </c>
      <c r="C37" s="40" t="s">
        <v>51</v>
      </c>
      <c r="D37" s="48">
        <f>725.58676-507.91064</f>
        <v>217.67612000000003</v>
      </c>
      <c r="E37" s="48">
        <f>562.06478-393.44528</f>
        <v>168.61950000000002</v>
      </c>
      <c r="F37" s="48">
        <f>765.46578-535.82596</f>
        <v>229.63981999999999</v>
      </c>
      <c r="G37" s="42">
        <f t="shared" si="0"/>
        <v>136.18817515174695</v>
      </c>
      <c r="H37" s="41">
        <f t="shared" si="1"/>
        <v>61.02031999999997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6.8" x14ac:dyDescent="0.4">
      <c r="B38" s="39" t="s">
        <v>52</v>
      </c>
      <c r="C38" s="62" t="s">
        <v>53</v>
      </c>
      <c r="D38" s="48">
        <v>388.41304000000002</v>
      </c>
      <c r="E38" s="48">
        <v>388.41304000000002</v>
      </c>
      <c r="F38" s="48">
        <v>0</v>
      </c>
      <c r="G38" s="42">
        <f t="shared" si="0"/>
        <v>0</v>
      </c>
      <c r="H38" s="41">
        <f t="shared" si="1"/>
        <v>-388.41304000000002</v>
      </c>
      <c r="I38" s="63"/>
      <c r="J38" s="4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</row>
    <row r="39" spans="2:33" s="68" customFormat="1" ht="32.4" x14ac:dyDescent="0.35">
      <c r="B39" s="51" t="s">
        <v>54</v>
      </c>
      <c r="C39" s="52" t="s">
        <v>55</v>
      </c>
      <c r="D39" s="65">
        <v>12.17634</v>
      </c>
      <c r="E39" s="65">
        <v>9.2040699999999998</v>
      </c>
      <c r="F39" s="65">
        <v>29.67343</v>
      </c>
      <c r="G39" s="36">
        <f t="shared" si="0"/>
        <v>322.39465801542144</v>
      </c>
      <c r="H39" s="35">
        <f t="shared" si="1"/>
        <v>20.469360000000002</v>
      </c>
      <c r="I39" s="66"/>
      <c r="J39" s="61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2:33" s="15" customFormat="1" ht="20.399999999999999" x14ac:dyDescent="0.35">
      <c r="B40" s="33">
        <v>14000000</v>
      </c>
      <c r="C40" s="34" t="s">
        <v>56</v>
      </c>
      <c r="D40" s="49">
        <f>D41</f>
        <v>136843.32884999999</v>
      </c>
      <c r="E40" s="49">
        <f>E41</f>
        <v>112610.90384</v>
      </c>
      <c r="F40" s="49">
        <f>F41</f>
        <v>138768.69773000001</v>
      </c>
      <c r="G40" s="36">
        <f t="shared" si="0"/>
        <v>123.22847344087174</v>
      </c>
      <c r="H40" s="35">
        <f t="shared" si="1"/>
        <v>26157.793890000015</v>
      </c>
      <c r="I40" s="69"/>
      <c r="J40" s="3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2:33" s="21" customFormat="1" ht="46.8" x14ac:dyDescent="0.4">
      <c r="B41" s="71">
        <v>14040000</v>
      </c>
      <c r="C41" s="72" t="s">
        <v>57</v>
      </c>
      <c r="D41" s="106">
        <v>136843.32884999999</v>
      </c>
      <c r="E41" s="73">
        <v>112610.90384</v>
      </c>
      <c r="F41" s="106">
        <v>138768.69773000001</v>
      </c>
      <c r="G41" s="42">
        <f t="shared" si="0"/>
        <v>123.22847344087174</v>
      </c>
      <c r="H41" s="41">
        <f t="shared" si="1"/>
        <v>26157.793890000015</v>
      </c>
      <c r="I41" s="63"/>
      <c r="J41" s="4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2:33" s="15" customFormat="1" ht="20.399999999999999" x14ac:dyDescent="0.35">
      <c r="B42" s="33" t="s">
        <v>58</v>
      </c>
      <c r="C42" s="74" t="s">
        <v>59</v>
      </c>
      <c r="D42" s="35">
        <f>D43+D54+D56+D67+D59</f>
        <v>1631225.2305800002</v>
      </c>
      <c r="E42" s="35">
        <f>E43+E54+E56+E67+E59</f>
        <v>1350252.1688799998</v>
      </c>
      <c r="F42" s="35">
        <f>F43+F54+F56+F67+F59</f>
        <v>1683308.0316300001</v>
      </c>
      <c r="G42" s="36">
        <f t="shared" si="0"/>
        <v>124.66619720568653</v>
      </c>
      <c r="H42" s="35">
        <f t="shared" si="1"/>
        <v>333055.86275000032</v>
      </c>
      <c r="I42" s="69"/>
      <c r="J42" s="32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</row>
    <row r="43" spans="2:33" s="76" customFormat="1" ht="20.399999999999999" x14ac:dyDescent="0.35">
      <c r="B43" s="51" t="s">
        <v>60</v>
      </c>
      <c r="C43" s="75" t="s">
        <v>61</v>
      </c>
      <c r="D43" s="59">
        <f>D44+D45+D46+D47+D48+D49+D50+D51+D52+D53</f>
        <v>880901.82317000022</v>
      </c>
      <c r="E43" s="59">
        <f>E44+E45+E46+E47+E48+E49+E50+E51+E52+E53</f>
        <v>735702.55533999985</v>
      </c>
      <c r="F43" s="59">
        <f>F44+F45+F46+F47+F48+F49+F50+F51+F52+F53</f>
        <v>874872.58236000012</v>
      </c>
      <c r="G43" s="36">
        <f t="shared" si="0"/>
        <v>118.91661596250455</v>
      </c>
      <c r="H43" s="35">
        <f t="shared" si="1"/>
        <v>139170.02702000027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2.4" x14ac:dyDescent="0.4">
      <c r="B44" s="71">
        <v>18010100</v>
      </c>
      <c r="C44" s="72" t="s">
        <v>62</v>
      </c>
      <c r="D44" s="41">
        <v>7764.3502600000002</v>
      </c>
      <c r="E44" s="41">
        <v>7442.7198399999997</v>
      </c>
      <c r="F44" s="41">
        <v>7600.3848799999996</v>
      </c>
      <c r="G44" s="42">
        <f t="shared" si="0"/>
        <v>102.1183793477305</v>
      </c>
      <c r="H44" s="41">
        <f t="shared" si="1"/>
        <v>157.66503999999986</v>
      </c>
      <c r="I44" s="63"/>
      <c r="J44" s="4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2:33" s="21" customFormat="1" ht="62.4" x14ac:dyDescent="0.4">
      <c r="B45" s="71">
        <v>18010200</v>
      </c>
      <c r="C45" s="72" t="s">
        <v>63</v>
      </c>
      <c r="D45" s="105">
        <v>17143.937140000002</v>
      </c>
      <c r="E45" s="58">
        <v>14716.538560000001</v>
      </c>
      <c r="F45" s="105">
        <v>21796.142179999999</v>
      </c>
      <c r="G45" s="42">
        <f t="shared" si="0"/>
        <v>148.106445623311</v>
      </c>
      <c r="H45" s="41">
        <f t="shared" si="1"/>
        <v>7079.603619999998</v>
      </c>
      <c r="I45" s="63"/>
      <c r="J45" s="4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2:33" s="21" customFormat="1" ht="62.4" x14ac:dyDescent="0.4">
      <c r="B46" s="71">
        <v>18010300</v>
      </c>
      <c r="C46" s="72" t="s">
        <v>64</v>
      </c>
      <c r="D46" s="41">
        <v>10477.02512</v>
      </c>
      <c r="E46" s="41">
        <v>8946.4045900000001</v>
      </c>
      <c r="F46" s="41">
        <v>11581.98547</v>
      </c>
      <c r="G46" s="42">
        <f t="shared" si="0"/>
        <v>129.45966565100315</v>
      </c>
      <c r="H46" s="41">
        <f t="shared" si="1"/>
        <v>2635.5808799999995</v>
      </c>
      <c r="I46" s="63"/>
      <c r="J46" s="4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2:33" s="21" customFormat="1" ht="62.4" x14ac:dyDescent="0.4">
      <c r="B47" s="71">
        <v>18010400</v>
      </c>
      <c r="C47" s="72" t="s">
        <v>65</v>
      </c>
      <c r="D47" s="41">
        <v>157362.89962000001</v>
      </c>
      <c r="E47" s="41">
        <v>149036.88143000001</v>
      </c>
      <c r="F47" s="41">
        <v>212836.27069</v>
      </c>
      <c r="G47" s="42">
        <f t="shared" si="0"/>
        <v>142.80778599756562</v>
      </c>
      <c r="H47" s="41">
        <f t="shared" si="1"/>
        <v>63799.389259999996</v>
      </c>
      <c r="I47" s="63"/>
      <c r="J47" s="4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2:33" s="21" customFormat="1" ht="21" x14ac:dyDescent="0.4">
      <c r="B48" s="71">
        <v>18010500</v>
      </c>
      <c r="C48" s="72" t="s">
        <v>66</v>
      </c>
      <c r="D48" s="77">
        <v>271062.41204000002</v>
      </c>
      <c r="E48" s="77">
        <v>219363.59223000001</v>
      </c>
      <c r="F48" s="77">
        <v>250431.99851999999</v>
      </c>
      <c r="G48" s="42">
        <f t="shared" si="0"/>
        <v>114.16297297749627</v>
      </c>
      <c r="H48" s="41">
        <f t="shared" si="1"/>
        <v>31068.406289999984</v>
      </c>
      <c r="I48" s="63"/>
      <c r="J48" s="4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2:33" s="21" customFormat="1" ht="21" x14ac:dyDescent="0.4">
      <c r="B49" s="71">
        <v>18010600</v>
      </c>
      <c r="C49" s="72" t="s">
        <v>67</v>
      </c>
      <c r="D49" s="77">
        <v>397123.96191000001</v>
      </c>
      <c r="E49" s="77">
        <v>318293.42382999999</v>
      </c>
      <c r="F49" s="77">
        <v>357372.01169000001</v>
      </c>
      <c r="G49" s="42">
        <f t="shared" si="0"/>
        <v>112.2775354230604</v>
      </c>
      <c r="H49" s="41">
        <f t="shared" si="1"/>
        <v>39078.587860000029</v>
      </c>
      <c r="I49" s="63"/>
      <c r="J49" s="4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2:33" s="21" customFormat="1" ht="21" x14ac:dyDescent="0.4">
      <c r="B50" s="71">
        <v>18010700</v>
      </c>
      <c r="C50" s="72" t="s">
        <v>68</v>
      </c>
      <c r="D50" s="77">
        <v>10375.075570000001</v>
      </c>
      <c r="E50" s="77">
        <v>9509.2234599999992</v>
      </c>
      <c r="F50" s="77">
        <v>4619.3804200000004</v>
      </c>
      <c r="G50" s="42">
        <f t="shared" si="0"/>
        <v>48.577893236300085</v>
      </c>
      <c r="H50" s="41">
        <f t="shared" si="1"/>
        <v>-4889.8430399999988</v>
      </c>
      <c r="I50" s="63"/>
      <c r="J50" s="4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2:33" s="21" customFormat="1" ht="21" x14ac:dyDescent="0.4">
      <c r="B51" s="71">
        <v>18010900</v>
      </c>
      <c r="C51" s="72" t="s">
        <v>69</v>
      </c>
      <c r="D51" s="77">
        <v>2567.81648</v>
      </c>
      <c r="E51" s="77">
        <v>2264.0798</v>
      </c>
      <c r="F51" s="77">
        <v>3523.2591600000001</v>
      </c>
      <c r="G51" s="42">
        <f t="shared" si="0"/>
        <v>155.61550259845083</v>
      </c>
      <c r="H51" s="41">
        <f t="shared" si="1"/>
        <v>1259.1793600000001</v>
      </c>
      <c r="I51" s="63"/>
      <c r="J51" s="4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  <row r="52" spans="2:33" s="21" customFormat="1" ht="21" x14ac:dyDescent="0.4">
      <c r="B52" s="71" t="s">
        <v>70</v>
      </c>
      <c r="C52" s="72" t="s">
        <v>71</v>
      </c>
      <c r="D52" s="41">
        <v>3633.1633499999998</v>
      </c>
      <c r="E52" s="41">
        <v>2984.1435999999999</v>
      </c>
      <c r="F52" s="41">
        <v>2136.1459199999999</v>
      </c>
      <c r="G52" s="42">
        <f t="shared" si="0"/>
        <v>71.583214695164131</v>
      </c>
      <c r="H52" s="41">
        <f t="shared" si="1"/>
        <v>-847.99767999999995</v>
      </c>
      <c r="I52" s="63"/>
      <c r="J52" s="4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</row>
    <row r="53" spans="2:33" s="21" customFormat="1" ht="21" x14ac:dyDescent="0.4">
      <c r="B53" s="71" t="s">
        <v>72</v>
      </c>
      <c r="C53" s="72" t="s">
        <v>73</v>
      </c>
      <c r="D53" s="41">
        <v>3391.1816800000001</v>
      </c>
      <c r="E53" s="41">
        <v>3145.5479999999998</v>
      </c>
      <c r="F53" s="41">
        <v>2975.0034300000002</v>
      </c>
      <c r="G53" s="42">
        <f t="shared" si="0"/>
        <v>94.578223889764217</v>
      </c>
      <c r="H53" s="41">
        <f t="shared" si="1"/>
        <v>-170.54456999999957</v>
      </c>
      <c r="I53" s="63"/>
      <c r="J53" s="4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2:33" s="76" customFormat="1" ht="32.4" x14ac:dyDescent="0.35">
      <c r="B54" s="51" t="s">
        <v>74</v>
      </c>
      <c r="C54" s="75" t="s">
        <v>75</v>
      </c>
      <c r="D54" s="60">
        <f>D55</f>
        <v>113.08226999999999</v>
      </c>
      <c r="E54" s="60">
        <f>E55</f>
        <v>112.63912999999999</v>
      </c>
      <c r="F54" s="60">
        <f>F55</f>
        <v>0</v>
      </c>
      <c r="G54" s="36">
        <v>0</v>
      </c>
      <c r="H54" s="35">
        <f t="shared" si="1"/>
        <v>-112.63912999999999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4" x14ac:dyDescent="0.4">
      <c r="B55" s="39" t="s">
        <v>76</v>
      </c>
      <c r="C55" s="78" t="s">
        <v>77</v>
      </c>
      <c r="D55" s="48">
        <v>113.08226999999999</v>
      </c>
      <c r="E55" s="48">
        <v>112.63912999999999</v>
      </c>
      <c r="F55" s="48">
        <v>0</v>
      </c>
      <c r="G55" s="42">
        <v>0</v>
      </c>
      <c r="H55" s="41">
        <f t="shared" si="1"/>
        <v>-112.63912999999999</v>
      </c>
      <c r="I55" s="63"/>
      <c r="J55" s="4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</row>
    <row r="56" spans="2:33" s="76" customFormat="1" ht="20.399999999999999" x14ac:dyDescent="0.35">
      <c r="B56" s="51" t="s">
        <v>78</v>
      </c>
      <c r="C56" s="75" t="s">
        <v>79</v>
      </c>
      <c r="D56" s="59">
        <f>D57+D58</f>
        <v>3363.34402</v>
      </c>
      <c r="E56" s="59">
        <f>E57+E58</f>
        <v>2620.5277799999999</v>
      </c>
      <c r="F56" s="59">
        <f>F57+F58</f>
        <v>6438.38886</v>
      </c>
      <c r="G56" s="36">
        <f t="shared" si="0"/>
        <v>245.69054024682004</v>
      </c>
      <c r="H56" s="35">
        <f t="shared" si="1"/>
        <v>3817.8610800000001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4" x14ac:dyDescent="0.4">
      <c r="B57" s="39" t="s">
        <v>80</v>
      </c>
      <c r="C57" s="78" t="s">
        <v>81</v>
      </c>
      <c r="D57" s="48">
        <v>2879.8629799999999</v>
      </c>
      <c r="E57" s="48">
        <v>2238.6084999999998</v>
      </c>
      <c r="F57" s="48">
        <v>5378.9985999999999</v>
      </c>
      <c r="G57" s="42">
        <f t="shared" si="0"/>
        <v>240.28313123978583</v>
      </c>
      <c r="H57" s="41">
        <f t="shared" si="1"/>
        <v>3140.3901000000001</v>
      </c>
      <c r="I57" s="63"/>
      <c r="J57" s="4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2:33" s="21" customFormat="1" ht="32.4" x14ac:dyDescent="0.4">
      <c r="B58" s="39" t="s">
        <v>82</v>
      </c>
      <c r="C58" s="78" t="s">
        <v>83</v>
      </c>
      <c r="D58" s="48">
        <v>483.48104000000001</v>
      </c>
      <c r="E58" s="48">
        <v>381.91928000000001</v>
      </c>
      <c r="F58" s="48">
        <v>1059.3902599999999</v>
      </c>
      <c r="G58" s="42">
        <f t="shared" si="0"/>
        <v>277.38590730481059</v>
      </c>
      <c r="H58" s="41">
        <f t="shared" si="1"/>
        <v>677.47097999999983</v>
      </c>
      <c r="I58" s="63"/>
      <c r="J58" s="4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</row>
    <row r="59" spans="2:33" s="21" customFormat="1" ht="32.4" x14ac:dyDescent="0.35">
      <c r="B59" s="51" t="s">
        <v>84</v>
      </c>
      <c r="C59" s="75" t="s">
        <v>85</v>
      </c>
      <c r="D59" s="59">
        <f>D60+D61+D62+D63+D64+D65+D66</f>
        <v>-0.83499999999999996</v>
      </c>
      <c r="E59" s="59">
        <f>E60+E61+E62+E63+E64+E65+E66</f>
        <v>-0.83499999999999996</v>
      </c>
      <c r="F59" s="59">
        <f>F60+F61+F62+F63+F64+F65+F66</f>
        <v>0</v>
      </c>
      <c r="G59" s="36">
        <v>0</v>
      </c>
      <c r="H59" s="35">
        <f t="shared" si="1"/>
        <v>0.83499999999999996</v>
      </c>
      <c r="I59" s="63"/>
      <c r="J59" s="4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2:33" s="21" customFormat="1" ht="48" x14ac:dyDescent="0.4">
      <c r="B60" s="79">
        <v>18040100</v>
      </c>
      <c r="C60" s="78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1"/>
        <v>0</v>
      </c>
      <c r="I60" s="63"/>
      <c r="J60" s="44"/>
      <c r="K60" s="64"/>
      <c r="L60" s="80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2:33" s="21" customFormat="1" ht="48" x14ac:dyDescent="0.4">
      <c r="B61" s="79">
        <v>18040200</v>
      </c>
      <c r="C61" s="78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1"/>
        <v>0</v>
      </c>
      <c r="I61" s="63"/>
      <c r="J61" s="4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</row>
    <row r="62" spans="2:33" s="21" customFormat="1" ht="48" x14ac:dyDescent="0.4">
      <c r="B62" s="79">
        <v>18040500</v>
      </c>
      <c r="C62" s="78" t="s">
        <v>88</v>
      </c>
      <c r="D62" s="41">
        <v>-0.83499999999999996</v>
      </c>
      <c r="E62" s="41">
        <v>-0.83499999999999996</v>
      </c>
      <c r="F62" s="41">
        <v>0</v>
      </c>
      <c r="G62" s="42">
        <v>0</v>
      </c>
      <c r="H62" s="41">
        <f t="shared" si="1"/>
        <v>0.83499999999999996</v>
      </c>
      <c r="I62" s="63"/>
      <c r="J62" s="4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</row>
    <row r="63" spans="2:33" s="21" customFormat="1" ht="58.95" customHeight="1" x14ac:dyDescent="0.4">
      <c r="B63" s="79">
        <v>18040600</v>
      </c>
      <c r="C63" s="78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1"/>
        <v>0</v>
      </c>
      <c r="I63" s="63"/>
      <c r="J63" s="4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</row>
    <row r="64" spans="2:33" s="21" customFormat="1" ht="48" x14ac:dyDescent="0.4">
      <c r="B64" s="79">
        <v>18040700</v>
      </c>
      <c r="C64" s="78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1"/>
        <v>0</v>
      </c>
      <c r="I64" s="63"/>
      <c r="J64" s="4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2:33" s="21" customFormat="1" ht="66" customHeight="1" x14ac:dyDescent="0.4">
      <c r="B65" s="79">
        <v>18040800</v>
      </c>
      <c r="C65" s="78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1"/>
        <v>0</v>
      </c>
      <c r="I65" s="63"/>
      <c r="J65" s="4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2:33" s="21" customFormat="1" ht="48" x14ac:dyDescent="0.4">
      <c r="B66" s="79">
        <v>18041400</v>
      </c>
      <c r="C66" s="78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1"/>
        <v>0</v>
      </c>
      <c r="I66" s="63"/>
      <c r="J66" s="4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2:33" s="76" customFormat="1" ht="20.399999999999999" x14ac:dyDescent="0.35">
      <c r="B67" s="51" t="s">
        <v>93</v>
      </c>
      <c r="C67" s="75" t="s">
        <v>94</v>
      </c>
      <c r="D67" s="59">
        <f>D70+D71+D68+D69</f>
        <v>746847.81611999997</v>
      </c>
      <c r="E67" s="59">
        <f>E70+E71+E68+E69</f>
        <v>611817.28162999998</v>
      </c>
      <c r="F67" s="59">
        <f>F70+F71+F68+F69</f>
        <v>801997.06041000003</v>
      </c>
      <c r="G67" s="36">
        <f t="shared" si="0"/>
        <v>131.08440779464814</v>
      </c>
      <c r="H67" s="35">
        <f t="shared" si="1"/>
        <v>190179.77878000005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6" customFormat="1" ht="32.4" x14ac:dyDescent="0.4">
      <c r="B68" s="39" t="s">
        <v>95</v>
      </c>
      <c r="C68" s="78" t="s">
        <v>96</v>
      </c>
      <c r="D68" s="81">
        <v>20.686</v>
      </c>
      <c r="E68" s="81">
        <v>20.686</v>
      </c>
      <c r="F68" s="81">
        <v>-4.0839999999999996</v>
      </c>
      <c r="G68" s="42">
        <f t="shared" si="0"/>
        <v>-19.742821231750941</v>
      </c>
      <c r="H68" s="41">
        <f t="shared" si="1"/>
        <v>-24.77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6" customFormat="1" ht="32.4" x14ac:dyDescent="0.4">
      <c r="B69" s="39" t="s">
        <v>97</v>
      </c>
      <c r="C69" s="78" t="s">
        <v>98</v>
      </c>
      <c r="D69" s="81">
        <v>4.8700000000000002E-3</v>
      </c>
      <c r="E69" s="81">
        <v>4.8700000000000002E-3</v>
      </c>
      <c r="F69" s="81">
        <v>0</v>
      </c>
      <c r="G69" s="42">
        <v>0</v>
      </c>
      <c r="H69" s="41">
        <f t="shared" si="1"/>
        <v>-4.8700000000000002E-3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1" x14ac:dyDescent="0.4">
      <c r="B70" s="39" t="s">
        <v>99</v>
      </c>
      <c r="C70" s="78" t="s">
        <v>100</v>
      </c>
      <c r="D70" s="41">
        <v>158070.02837000001</v>
      </c>
      <c r="E70" s="41">
        <v>127907.68567000001</v>
      </c>
      <c r="F70" s="41">
        <v>171176.31038000001</v>
      </c>
      <c r="G70" s="42">
        <f t="shared" si="0"/>
        <v>133.82801000843094</v>
      </c>
      <c r="H70" s="41">
        <f t="shared" si="1"/>
        <v>43268.624710000004</v>
      </c>
      <c r="I70" s="63"/>
      <c r="J70" s="4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</row>
    <row r="71" spans="2:33" s="21" customFormat="1" ht="21" x14ac:dyDescent="0.4">
      <c r="B71" s="39" t="s">
        <v>101</v>
      </c>
      <c r="C71" s="78" t="s">
        <v>102</v>
      </c>
      <c r="D71" s="58">
        <v>588757.09687999997</v>
      </c>
      <c r="E71" s="58">
        <v>483888.90509000001</v>
      </c>
      <c r="F71" s="58">
        <v>630824.83403000003</v>
      </c>
      <c r="G71" s="42">
        <f t="shared" si="0"/>
        <v>130.36563297781564</v>
      </c>
      <c r="H71" s="41">
        <f t="shared" si="1"/>
        <v>146935.92894000001</v>
      </c>
      <c r="I71" s="63"/>
      <c r="J71" s="4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2:33" s="38" customFormat="1" ht="20.399999999999999" x14ac:dyDescent="0.35">
      <c r="B72" s="27">
        <v>20000000</v>
      </c>
      <c r="C72" s="28" t="s">
        <v>103</v>
      </c>
      <c r="D72" s="29">
        <f>D73+D82+D103</f>
        <v>48775.706190000004</v>
      </c>
      <c r="E72" s="29">
        <f>E73+E82+E103</f>
        <v>38795.204460000001</v>
      </c>
      <c r="F72" s="29">
        <f>F73+F82+F103</f>
        <v>50004.321960000001</v>
      </c>
      <c r="G72" s="29">
        <f t="shared" si="0"/>
        <v>128.89304916940759</v>
      </c>
      <c r="H72" s="29">
        <f t="shared" si="1"/>
        <v>11209.1175</v>
      </c>
      <c r="I72" s="69"/>
      <c r="J72" s="32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</row>
    <row r="73" spans="2:33" s="38" customFormat="1" ht="38.25" customHeight="1" x14ac:dyDescent="0.35">
      <c r="B73" s="33">
        <v>21000000</v>
      </c>
      <c r="C73" s="82" t="s">
        <v>104</v>
      </c>
      <c r="D73" s="49">
        <f>D74+D77</f>
        <v>2704.93984</v>
      </c>
      <c r="E73" s="49">
        <f>E74+E77</f>
        <v>1807.99839</v>
      </c>
      <c r="F73" s="49">
        <f>F74+F77</f>
        <v>2899.2961399999999</v>
      </c>
      <c r="G73" s="36">
        <f t="shared" si="0"/>
        <v>160.35944257671602</v>
      </c>
      <c r="H73" s="35">
        <f t="shared" si="1"/>
        <v>1091.29775</v>
      </c>
      <c r="I73" s="69"/>
      <c r="J73" s="32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</row>
    <row r="74" spans="2:33" s="38" customFormat="1" ht="78" x14ac:dyDescent="0.35">
      <c r="B74" s="33" t="s">
        <v>105</v>
      </c>
      <c r="C74" s="82" t="s">
        <v>106</v>
      </c>
      <c r="D74" s="49">
        <f>D75+D76</f>
        <v>0.20868999999999999</v>
      </c>
      <c r="E74" s="49">
        <f>E75+E76</f>
        <v>0.20868999999999999</v>
      </c>
      <c r="F74" s="49">
        <f>F75+F76</f>
        <v>1550.2892400000001</v>
      </c>
      <c r="G74" s="36">
        <v>0</v>
      </c>
      <c r="H74" s="35">
        <f t="shared" si="1"/>
        <v>1550.0805500000001</v>
      </c>
      <c r="I74" s="69"/>
      <c r="J74" s="32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</row>
    <row r="75" spans="2:33" s="38" customFormat="1" ht="62.4" x14ac:dyDescent="0.4">
      <c r="B75" s="39" t="s">
        <v>107</v>
      </c>
      <c r="C75" s="83" t="s">
        <v>108</v>
      </c>
      <c r="D75" s="77">
        <v>0</v>
      </c>
      <c r="E75" s="77">
        <v>0</v>
      </c>
      <c r="F75" s="77">
        <v>1395.1402399999999</v>
      </c>
      <c r="G75" s="42">
        <v>0</v>
      </c>
      <c r="H75" s="41">
        <f t="shared" si="1"/>
        <v>1395.1402399999999</v>
      </c>
      <c r="I75" s="69"/>
      <c r="J75" s="32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</row>
    <row r="76" spans="2:33" s="38" customFormat="1" ht="62.4" x14ac:dyDescent="0.4">
      <c r="B76" s="39" t="s">
        <v>109</v>
      </c>
      <c r="C76" s="83" t="s">
        <v>110</v>
      </c>
      <c r="D76" s="77">
        <v>0.20868999999999999</v>
      </c>
      <c r="E76" s="77">
        <v>0.20868999999999999</v>
      </c>
      <c r="F76" s="77">
        <v>155.149</v>
      </c>
      <c r="G76" s="42">
        <v>0</v>
      </c>
      <c r="H76" s="41">
        <f t="shared" ref="H76:H111" si="2">F76-E76</f>
        <v>154.94031000000001</v>
      </c>
      <c r="I76" s="69"/>
      <c r="J76" s="32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s="46" customFormat="1" ht="20.399999999999999" x14ac:dyDescent="0.35">
      <c r="B77" s="51">
        <v>21080000</v>
      </c>
      <c r="C77" s="84" t="s">
        <v>111</v>
      </c>
      <c r="D77" s="59">
        <f>D78+D80+D81+D79</f>
        <v>2704.7311500000001</v>
      </c>
      <c r="E77" s="59">
        <f>E78+E80+E81+E79</f>
        <v>1807.7897</v>
      </c>
      <c r="F77" s="59">
        <f>F78+F80+F81+F79</f>
        <v>1349.0068999999999</v>
      </c>
      <c r="G77" s="36">
        <f t="shared" ref="G77:G111" si="3">F77/E77*100</f>
        <v>74.621893243445285</v>
      </c>
      <c r="H77" s="35">
        <f t="shared" si="2"/>
        <v>-458.78280000000018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1" x14ac:dyDescent="0.4">
      <c r="B78" s="39" t="s">
        <v>112</v>
      </c>
      <c r="C78" s="83" t="s">
        <v>111</v>
      </c>
      <c r="D78" s="48">
        <v>298.25409999999999</v>
      </c>
      <c r="E78" s="48">
        <v>277.56191000000001</v>
      </c>
      <c r="F78" s="48">
        <v>49.223179999999999</v>
      </c>
      <c r="G78" s="42">
        <f t="shared" si="3"/>
        <v>17.73412641525633</v>
      </c>
      <c r="H78" s="41">
        <f t="shared" si="2"/>
        <v>-228.33873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4">
      <c r="B79" s="39" t="s">
        <v>113</v>
      </c>
      <c r="C79" s="83" t="s">
        <v>114</v>
      </c>
      <c r="D79" s="41">
        <v>9.7000000000000003E-3</v>
      </c>
      <c r="E79" s="41">
        <v>9.7000000000000003E-3</v>
      </c>
      <c r="F79" s="41">
        <v>0</v>
      </c>
      <c r="G79" s="42">
        <v>0</v>
      </c>
      <c r="H79" s="41">
        <f t="shared" si="2"/>
        <v>-9.7000000000000003E-3</v>
      </c>
      <c r="I79" s="69"/>
      <c r="J79" s="44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</row>
    <row r="80" spans="2:33" s="38" customFormat="1" ht="21" x14ac:dyDescent="0.4">
      <c r="B80" s="39" t="s">
        <v>115</v>
      </c>
      <c r="C80" s="83" t="s">
        <v>116</v>
      </c>
      <c r="D80" s="48">
        <v>955.25247999999999</v>
      </c>
      <c r="E80" s="48">
        <v>760.84893</v>
      </c>
      <c r="F80" s="48">
        <v>830.19447000000002</v>
      </c>
      <c r="G80" s="42">
        <f t="shared" si="3"/>
        <v>109.11423244033477</v>
      </c>
      <c r="H80" s="41">
        <f t="shared" si="2"/>
        <v>69.345540000000028</v>
      </c>
      <c r="I80" s="69"/>
      <c r="J80" s="4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</row>
    <row r="81" spans="2:33" s="38" customFormat="1" ht="62.4" x14ac:dyDescent="0.4">
      <c r="B81" s="39" t="s">
        <v>117</v>
      </c>
      <c r="C81" s="83" t="s">
        <v>118</v>
      </c>
      <c r="D81" s="48">
        <v>1451.21487</v>
      </c>
      <c r="E81" s="48">
        <v>769.36915999999997</v>
      </c>
      <c r="F81" s="48">
        <v>469.58924999999999</v>
      </c>
      <c r="G81" s="42">
        <f t="shared" si="3"/>
        <v>61.035621703370587</v>
      </c>
      <c r="H81" s="41">
        <f t="shared" si="2"/>
        <v>-299.77990999999997</v>
      </c>
      <c r="I81" s="69"/>
      <c r="J81" s="4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</row>
    <row r="82" spans="2:33" s="38" customFormat="1" ht="45.6" customHeight="1" x14ac:dyDescent="0.35">
      <c r="B82" s="33">
        <v>22000000</v>
      </c>
      <c r="C82" s="82" t="s">
        <v>119</v>
      </c>
      <c r="D82" s="49">
        <f>D83+D96+D98</f>
        <v>44899.035560000004</v>
      </c>
      <c r="E82" s="49">
        <f>E83+E96+E98</f>
        <v>35866.263030000002</v>
      </c>
      <c r="F82" s="49">
        <f>F83+F96+F98</f>
        <v>46108.5291</v>
      </c>
      <c r="G82" s="36">
        <f t="shared" si="3"/>
        <v>128.55682528573703</v>
      </c>
      <c r="H82" s="35">
        <f t="shared" si="2"/>
        <v>10242.266069999998</v>
      </c>
      <c r="I82" s="69"/>
      <c r="J82" s="32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</row>
    <row r="83" spans="2:33" s="46" customFormat="1" ht="30" customHeight="1" x14ac:dyDescent="0.35">
      <c r="B83" s="51" t="s">
        <v>120</v>
      </c>
      <c r="C83" s="85" t="s">
        <v>121</v>
      </c>
      <c r="D83" s="59">
        <f>D85+D89+D90+D91+D92+D93+D94+D95+D86+D88+D84</f>
        <v>38020.130130000005</v>
      </c>
      <c r="E83" s="59">
        <f>E85+E89+E90+E91+E92+E93+E94+E95+E86+E88+E84</f>
        <v>30459.6502</v>
      </c>
      <c r="F83" s="59">
        <f>F85+F89+F90+F91+F92+F93+F94+F95+F86+F88+F84+F87+825.78+122.78+81.84</f>
        <v>41832.374380000001</v>
      </c>
      <c r="G83" s="36">
        <f t="shared" si="3"/>
        <v>137.33701505212952</v>
      </c>
      <c r="H83" s="35">
        <f t="shared" si="2"/>
        <v>11372.724180000001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4">
      <c r="B84" s="39" t="s">
        <v>122</v>
      </c>
      <c r="C84" s="83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si="2"/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5" customHeight="1" x14ac:dyDescent="0.4">
      <c r="B85" s="39" t="s">
        <v>124</v>
      </c>
      <c r="C85" s="83" t="s">
        <v>125</v>
      </c>
      <c r="D85" s="41">
        <v>937.63369999999998</v>
      </c>
      <c r="E85" s="41">
        <v>812.04809999999998</v>
      </c>
      <c r="F85" s="41">
        <v>759.00990000000002</v>
      </c>
      <c r="G85" s="42">
        <f t="shared" si="3"/>
        <v>93.468588868073212</v>
      </c>
      <c r="H85" s="41">
        <f t="shared" si="2"/>
        <v>-53.038199999999961</v>
      </c>
      <c r="I85" s="63"/>
      <c r="J85" s="4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2:33" s="21" customFormat="1" ht="31.2" x14ac:dyDescent="0.4">
      <c r="B86" s="39" t="s">
        <v>126</v>
      </c>
      <c r="C86" s="83" t="s">
        <v>127</v>
      </c>
      <c r="D86" s="41">
        <v>33.000999999999998</v>
      </c>
      <c r="E86" s="41">
        <v>33.000999999999998</v>
      </c>
      <c r="F86" s="41">
        <v>6.24</v>
      </c>
      <c r="G86" s="42">
        <f t="shared" si="3"/>
        <v>18.908517923699282</v>
      </c>
      <c r="H86" s="41">
        <f t="shared" si="2"/>
        <v>-26.760999999999996</v>
      </c>
      <c r="I86" s="63"/>
      <c r="J86" s="4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2:33" s="21" customFormat="1" ht="46.8" x14ac:dyDescent="0.4">
      <c r="B87" s="39" t="s">
        <v>128</v>
      </c>
      <c r="C87" s="83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2"/>
        <v>0</v>
      </c>
      <c r="I87" s="63"/>
      <c r="J87" s="4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2:33" s="21" customFormat="1" ht="46.8" x14ac:dyDescent="0.4">
      <c r="B88" s="39" t="s">
        <v>130</v>
      </c>
      <c r="C88" s="83" t="s">
        <v>131</v>
      </c>
      <c r="D88" s="41">
        <v>0</v>
      </c>
      <c r="E88" s="41">
        <v>0</v>
      </c>
      <c r="F88" s="41">
        <v>0</v>
      </c>
      <c r="G88" s="42">
        <v>0</v>
      </c>
      <c r="H88" s="41">
        <f t="shared" si="2"/>
        <v>0</v>
      </c>
      <c r="I88" s="63"/>
      <c r="J88" s="4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2:33" s="21" customFormat="1" ht="67.2" customHeight="1" x14ac:dyDescent="0.4">
      <c r="B89" s="39" t="s">
        <v>132</v>
      </c>
      <c r="C89" s="40" t="s">
        <v>133</v>
      </c>
      <c r="D89" s="41">
        <v>67.545000000000002</v>
      </c>
      <c r="E89" s="41">
        <v>50.085000000000001</v>
      </c>
      <c r="F89" s="41">
        <v>79.613</v>
      </c>
      <c r="G89" s="42">
        <f t="shared" si="3"/>
        <v>158.95577518219025</v>
      </c>
      <c r="H89" s="41">
        <f t="shared" si="2"/>
        <v>29.527999999999999</v>
      </c>
      <c r="I89" s="63"/>
      <c r="J89" s="4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s="21" customFormat="1" ht="46.8" x14ac:dyDescent="0.4">
      <c r="B90" s="39" t="s">
        <v>134</v>
      </c>
      <c r="C90" s="40" t="s">
        <v>135</v>
      </c>
      <c r="D90" s="41">
        <v>6038.4589999999998</v>
      </c>
      <c r="E90" s="41">
        <v>4508.4589999999998</v>
      </c>
      <c r="F90" s="41">
        <v>7532.04</v>
      </c>
      <c r="G90" s="42">
        <f t="shared" si="3"/>
        <v>167.06462230221013</v>
      </c>
      <c r="H90" s="41">
        <f t="shared" si="2"/>
        <v>3023.5810000000001</v>
      </c>
      <c r="I90" s="63"/>
      <c r="J90" s="4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2:33" s="21" customFormat="1" ht="54" customHeight="1" x14ac:dyDescent="0.4">
      <c r="B91" s="39" t="s">
        <v>136</v>
      </c>
      <c r="C91" s="40" t="s">
        <v>137</v>
      </c>
      <c r="D91" s="41">
        <v>11598.90157</v>
      </c>
      <c r="E91" s="41">
        <v>9296.38789</v>
      </c>
      <c r="F91" s="41">
        <v>10695.261640000001</v>
      </c>
      <c r="G91" s="42">
        <f t="shared" si="3"/>
        <v>115.0474976577166</v>
      </c>
      <c r="H91" s="41">
        <f t="shared" si="2"/>
        <v>1398.8737500000007</v>
      </c>
      <c r="I91" s="63"/>
      <c r="J91" s="4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2:33" s="21" customFormat="1" ht="48" x14ac:dyDescent="0.4">
      <c r="B92" s="39" t="s">
        <v>138</v>
      </c>
      <c r="C92" s="78" t="s">
        <v>139</v>
      </c>
      <c r="D92" s="41">
        <v>616.36167999999998</v>
      </c>
      <c r="E92" s="41">
        <v>544.35028</v>
      </c>
      <c r="F92" s="41">
        <v>363.12569999999999</v>
      </c>
      <c r="G92" s="42">
        <f t="shared" si="3"/>
        <v>66.708094648173969</v>
      </c>
      <c r="H92" s="41">
        <f t="shared" si="2"/>
        <v>-181.22458</v>
      </c>
      <c r="I92" s="63"/>
      <c r="J92" s="4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2:33" s="21" customFormat="1" ht="21" x14ac:dyDescent="0.4">
      <c r="B93" s="39" t="s">
        <v>140</v>
      </c>
      <c r="C93" s="78" t="s">
        <v>121</v>
      </c>
      <c r="D93" s="41">
        <f>16018.84322+2518.08596</f>
        <v>18536.929179999999</v>
      </c>
      <c r="E93" s="41">
        <f>12847.54674+2222.66419</f>
        <v>15070.210929999999</v>
      </c>
      <c r="F93" s="41">
        <f>17365.71803+3841.55611</f>
        <v>21207.274140000001</v>
      </c>
      <c r="G93" s="42">
        <f t="shared" si="3"/>
        <v>140.72314076097675</v>
      </c>
      <c r="H93" s="41">
        <f t="shared" si="2"/>
        <v>6137.0632100000021</v>
      </c>
      <c r="I93" s="63"/>
      <c r="J93" s="4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2:33" s="21" customFormat="1" ht="48" x14ac:dyDescent="0.4">
      <c r="B94" s="39" t="s">
        <v>141</v>
      </c>
      <c r="C94" s="78" t="s">
        <v>142</v>
      </c>
      <c r="D94" s="41">
        <v>4.2850000000000001</v>
      </c>
      <c r="E94" s="41">
        <v>3.9460000000000002</v>
      </c>
      <c r="F94" s="41">
        <v>45.963999999999999</v>
      </c>
      <c r="G94" s="42">
        <f t="shared" si="3"/>
        <v>1164.8251393816522</v>
      </c>
      <c r="H94" s="41">
        <f t="shared" si="2"/>
        <v>42.018000000000001</v>
      </c>
      <c r="I94" s="63"/>
      <c r="J94" s="4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2:33" s="21" customFormat="1" ht="48" x14ac:dyDescent="0.4">
      <c r="B95" s="39" t="s">
        <v>143</v>
      </c>
      <c r="C95" s="78" t="s">
        <v>144</v>
      </c>
      <c r="D95" s="41">
        <v>187.01400000000001</v>
      </c>
      <c r="E95" s="41">
        <v>141.16200000000001</v>
      </c>
      <c r="F95" s="41">
        <v>113.446</v>
      </c>
      <c r="G95" s="42">
        <f t="shared" si="3"/>
        <v>80.365820829968399</v>
      </c>
      <c r="H95" s="41">
        <f t="shared" si="2"/>
        <v>-27.716000000000008</v>
      </c>
      <c r="I95" s="63"/>
      <c r="J95" s="4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2:33" s="46" customFormat="1" ht="64.5" customHeight="1" x14ac:dyDescent="0.35">
      <c r="B96" s="51">
        <v>22080000</v>
      </c>
      <c r="C96" s="86" t="s">
        <v>145</v>
      </c>
      <c r="D96" s="59">
        <f>D97</f>
        <v>1883.22911</v>
      </c>
      <c r="E96" s="59">
        <f>E97</f>
        <v>1626.3785800000001</v>
      </c>
      <c r="F96" s="59">
        <f>F97</f>
        <v>388.67221000000001</v>
      </c>
      <c r="G96" s="36">
        <f t="shared" si="3"/>
        <v>23.898015799002962</v>
      </c>
      <c r="H96" s="35">
        <f t="shared" si="2"/>
        <v>-1237.7063700000001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2.4" x14ac:dyDescent="0.4">
      <c r="B97" s="39">
        <v>22080400</v>
      </c>
      <c r="C97" s="87" t="s">
        <v>146</v>
      </c>
      <c r="D97" s="48">
        <v>1883.22911</v>
      </c>
      <c r="E97" s="48">
        <v>1626.3785800000001</v>
      </c>
      <c r="F97" s="48">
        <v>388.67221000000001</v>
      </c>
      <c r="G97" s="42">
        <f t="shared" si="3"/>
        <v>23.898015799002962</v>
      </c>
      <c r="H97" s="41">
        <f t="shared" si="2"/>
        <v>-1237.7063700000001</v>
      </c>
      <c r="I97" s="63"/>
      <c r="J97" s="4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</row>
    <row r="98" spans="2:33" s="76" customFormat="1" ht="20.399999999999999" x14ac:dyDescent="0.35">
      <c r="B98" s="51">
        <v>22090000</v>
      </c>
      <c r="C98" s="52" t="s">
        <v>147</v>
      </c>
      <c r="D98" s="59">
        <f>D99+D102+D100+D101</f>
        <v>4995.6763200000005</v>
      </c>
      <c r="E98" s="59">
        <f>E99+E102+E100+E101</f>
        <v>3780.23425</v>
      </c>
      <c r="F98" s="59">
        <f>F99+F102+F100+F101</f>
        <v>3887.4825100000003</v>
      </c>
      <c r="G98" s="36">
        <f t="shared" si="3"/>
        <v>102.83707973917227</v>
      </c>
      <c r="H98" s="35">
        <f t="shared" si="2"/>
        <v>107.2482600000003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2.4" x14ac:dyDescent="0.4">
      <c r="B99" s="39">
        <v>22090100</v>
      </c>
      <c r="C99" s="40" t="s">
        <v>148</v>
      </c>
      <c r="D99" s="41">
        <v>4915.5688200000004</v>
      </c>
      <c r="E99" s="41">
        <v>3712.8427499999998</v>
      </c>
      <c r="F99" s="41">
        <v>3819.06421</v>
      </c>
      <c r="G99" s="42">
        <f t="shared" si="3"/>
        <v>102.86091997836428</v>
      </c>
      <c r="H99" s="41">
        <f t="shared" si="2"/>
        <v>106.22146000000021</v>
      </c>
      <c r="I99" s="63"/>
      <c r="J99" s="4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</row>
    <row r="100" spans="2:33" s="21" customFormat="1" ht="31.2" x14ac:dyDescent="0.4">
      <c r="B100" s="39" t="s">
        <v>149</v>
      </c>
      <c r="C100" s="40" t="s">
        <v>150</v>
      </c>
      <c r="D100" s="41">
        <v>0.69699999999999995</v>
      </c>
      <c r="E100" s="41">
        <v>0.442</v>
      </c>
      <c r="F100" s="41">
        <v>0.51380000000000003</v>
      </c>
      <c r="G100" s="42">
        <f t="shared" si="3"/>
        <v>116.24434389140272</v>
      </c>
      <c r="H100" s="41">
        <f t="shared" si="2"/>
        <v>7.180000000000003E-2</v>
      </c>
      <c r="I100" s="63"/>
      <c r="J100" s="4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2:33" s="21" customFormat="1" ht="31.2" x14ac:dyDescent="0.4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2"/>
        <v>0</v>
      </c>
      <c r="I101" s="63"/>
      <c r="J101" s="4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2:33" s="21" customFormat="1" ht="46.8" x14ac:dyDescent="0.4">
      <c r="B102" s="88" t="s">
        <v>153</v>
      </c>
      <c r="C102" s="83" t="s">
        <v>154</v>
      </c>
      <c r="D102" s="41">
        <v>79.410499999999999</v>
      </c>
      <c r="E102" s="41">
        <v>66.9495</v>
      </c>
      <c r="F102" s="41">
        <v>67.904499999999999</v>
      </c>
      <c r="G102" s="42">
        <f t="shared" si="3"/>
        <v>101.42644829311645</v>
      </c>
      <c r="H102" s="41">
        <f t="shared" si="2"/>
        <v>0.95499999999999829</v>
      </c>
      <c r="I102" s="63"/>
      <c r="J102" s="4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</row>
    <row r="103" spans="2:33" s="15" customFormat="1" ht="30" customHeight="1" x14ac:dyDescent="0.35">
      <c r="B103" s="33">
        <v>24000000</v>
      </c>
      <c r="C103" s="34" t="s">
        <v>155</v>
      </c>
      <c r="D103" s="90">
        <f>D104+D105</f>
        <v>1171.7307900000001</v>
      </c>
      <c r="E103" s="90">
        <f>E104+E105</f>
        <v>1120.9430400000001</v>
      </c>
      <c r="F103" s="90">
        <f>F104+F105</f>
        <v>996.49671999999998</v>
      </c>
      <c r="G103" s="36">
        <f t="shared" si="3"/>
        <v>88.898069254259326</v>
      </c>
      <c r="H103" s="35">
        <f t="shared" si="2"/>
        <v>-124.44632000000013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</row>
    <row r="104" spans="2:33" s="46" customFormat="1" ht="75.599999999999994" customHeight="1" x14ac:dyDescent="0.4">
      <c r="B104" s="91">
        <v>24030000</v>
      </c>
      <c r="C104" s="92" t="s">
        <v>156</v>
      </c>
      <c r="D104" s="41">
        <v>0</v>
      </c>
      <c r="E104" s="41">
        <v>0</v>
      </c>
      <c r="F104" s="41">
        <v>0</v>
      </c>
      <c r="G104" s="42">
        <v>0</v>
      </c>
      <c r="H104" s="41">
        <f t="shared" si="2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399999999999999" x14ac:dyDescent="0.35">
      <c r="B105" s="51">
        <v>24060000</v>
      </c>
      <c r="C105" s="52" t="s">
        <v>111</v>
      </c>
      <c r="D105" s="59">
        <f>D106</f>
        <v>1171.7307900000001</v>
      </c>
      <c r="E105" s="59">
        <f>E106</f>
        <v>1120.9430400000001</v>
      </c>
      <c r="F105" s="59">
        <f>F106</f>
        <v>996.49671999999998</v>
      </c>
      <c r="G105" s="36">
        <f t="shared" si="3"/>
        <v>88.898069254259326</v>
      </c>
      <c r="H105" s="35">
        <f t="shared" si="2"/>
        <v>-124.44632000000013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1" x14ac:dyDescent="0.4">
      <c r="B106" s="39" t="s">
        <v>157</v>
      </c>
      <c r="C106" s="40" t="s">
        <v>111</v>
      </c>
      <c r="D106" s="41">
        <f>1171.73079</f>
        <v>1171.7307900000001</v>
      </c>
      <c r="E106" s="41">
        <v>1120.9430400000001</v>
      </c>
      <c r="F106" s="41">
        <v>996.49671999999998</v>
      </c>
      <c r="G106" s="42">
        <f t="shared" si="3"/>
        <v>88.898069254259326</v>
      </c>
      <c r="H106" s="41">
        <f t="shared" si="2"/>
        <v>-124.44632000000013</v>
      </c>
      <c r="I106" s="63"/>
      <c r="J106" s="4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2:33" s="15" customFormat="1" ht="20.399999999999999" x14ac:dyDescent="0.35">
      <c r="B107" s="27" t="s">
        <v>158</v>
      </c>
      <c r="C107" s="28" t="s">
        <v>159</v>
      </c>
      <c r="D107" s="29">
        <f>D108+D110</f>
        <v>65.876279999999994</v>
      </c>
      <c r="E107" s="29">
        <f>E108+E110</f>
        <v>41.526730000000001</v>
      </c>
      <c r="F107" s="29">
        <f>F108+F110</f>
        <v>44.88552</v>
      </c>
      <c r="G107" s="29">
        <v>0</v>
      </c>
      <c r="H107" s="29">
        <f t="shared" si="2"/>
        <v>3.3587899999999991</v>
      </c>
      <c r="I107" s="69"/>
      <c r="J107" s="32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</row>
    <row r="108" spans="2:33" s="15" customFormat="1" ht="31.2" x14ac:dyDescent="0.35">
      <c r="B108" s="33" t="s">
        <v>160</v>
      </c>
      <c r="C108" s="34" t="s">
        <v>161</v>
      </c>
      <c r="D108" s="35">
        <f>D109</f>
        <v>63.294370000000001</v>
      </c>
      <c r="E108" s="35">
        <f>E109</f>
        <v>38.94482</v>
      </c>
      <c r="F108" s="35">
        <f>F109</f>
        <v>44.88552</v>
      </c>
      <c r="G108" s="36">
        <v>0</v>
      </c>
      <c r="H108" s="35">
        <f t="shared" si="2"/>
        <v>5.9406999999999996</v>
      </c>
      <c r="I108" s="69"/>
      <c r="J108" s="32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2:33" s="21" customFormat="1" ht="109.95" customHeight="1" x14ac:dyDescent="0.4">
      <c r="B109" s="39" t="s">
        <v>162</v>
      </c>
      <c r="C109" s="40" t="s">
        <v>163</v>
      </c>
      <c r="D109" s="48">
        <v>63.294370000000001</v>
      </c>
      <c r="E109" s="48">
        <v>38.94482</v>
      </c>
      <c r="F109" s="48">
        <v>44.88552</v>
      </c>
      <c r="G109" s="36">
        <v>0</v>
      </c>
      <c r="H109" s="35">
        <f t="shared" si="2"/>
        <v>5.9406999999999996</v>
      </c>
      <c r="I109" s="63"/>
      <c r="J109" s="4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2:33" s="21" customFormat="1" ht="51.6" customHeight="1" x14ac:dyDescent="0.35">
      <c r="B110" s="93" t="s">
        <v>164</v>
      </c>
      <c r="C110" s="72" t="s">
        <v>165</v>
      </c>
      <c r="D110" s="35">
        <v>2.5819100000000001</v>
      </c>
      <c r="E110" s="35">
        <v>2.5819100000000001</v>
      </c>
      <c r="F110" s="35">
        <v>0</v>
      </c>
      <c r="G110" s="36">
        <v>0</v>
      </c>
      <c r="H110" s="35">
        <f t="shared" si="2"/>
        <v>-2.5819100000000001</v>
      </c>
      <c r="I110" s="63"/>
      <c r="J110" s="4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2:33" s="15" customFormat="1" ht="31.5" customHeight="1" x14ac:dyDescent="0.35">
      <c r="B111" s="94"/>
      <c r="C111" s="95" t="s">
        <v>166</v>
      </c>
      <c r="D111" s="96">
        <f>D10+D72+D107</f>
        <v>5302538.3747300012</v>
      </c>
      <c r="E111" s="96">
        <f>E10+E72+E107</f>
        <v>4276240.553030001</v>
      </c>
      <c r="F111" s="96">
        <f>F10+F72+F107</f>
        <v>4995768.9608900007</v>
      </c>
      <c r="G111" s="96">
        <f t="shared" si="3"/>
        <v>116.82619111196087</v>
      </c>
      <c r="H111" s="96">
        <f t="shared" si="2"/>
        <v>719528.40785999969</v>
      </c>
      <c r="I111" s="69"/>
      <c r="J111" s="32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</row>
    <row r="112" spans="2:33" ht="20.399999999999999" x14ac:dyDescent="0.35">
      <c r="B112" s="97"/>
      <c r="C112" s="98"/>
      <c r="D112" s="49"/>
      <c r="E112" s="99"/>
      <c r="F112" s="100"/>
      <c r="G112" s="100"/>
      <c r="H112" s="100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</row>
    <row r="113" spans="2:33" ht="15.6" x14ac:dyDescent="0.3">
      <c r="B113" s="97"/>
      <c r="C113" s="98"/>
      <c r="D113" s="98"/>
      <c r="E113" s="98"/>
      <c r="F113" s="101"/>
      <c r="G113" s="101"/>
      <c r="H113" s="101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2:33" ht="15.6" x14ac:dyDescent="0.3">
      <c r="B114" s="97"/>
      <c r="C114" s="98"/>
      <c r="D114" s="98"/>
      <c r="E114" s="98"/>
      <c r="F114" s="101"/>
      <c r="G114" s="101"/>
      <c r="H114" s="101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3" ht="15.6" x14ac:dyDescent="0.3">
      <c r="C115" s="6"/>
      <c r="D115" s="6"/>
      <c r="E115" s="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2:33" ht="15.6" x14ac:dyDescent="0.3">
      <c r="B116" s="97"/>
      <c r="C116" s="98"/>
      <c r="D116" s="98"/>
      <c r="E116" s="98"/>
      <c r="F116" s="100"/>
      <c r="G116" s="100"/>
      <c r="H116" s="100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2:33" ht="15.6" x14ac:dyDescent="0.3">
      <c r="B117" s="97"/>
      <c r="C117" s="98"/>
      <c r="D117" s="98"/>
      <c r="E117" s="98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2:33" ht="15.6" x14ac:dyDescent="0.3">
      <c r="B118" s="97"/>
      <c r="C118" s="98"/>
      <c r="D118" s="98"/>
      <c r="E118" s="98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64"/>
      <c r="AB118" s="64"/>
      <c r="AC118" s="64"/>
      <c r="AD118" s="64"/>
      <c r="AE118" s="64"/>
      <c r="AF118" s="64"/>
      <c r="AG118" s="64"/>
    </row>
    <row r="119" spans="2:33" ht="15.6" x14ac:dyDescent="0.3">
      <c r="B119" s="97"/>
      <c r="C119" s="98"/>
      <c r="D119" s="98"/>
      <c r="E119" s="98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</row>
    <row r="120" spans="2:33" ht="15.6" x14ac:dyDescent="0.3">
      <c r="B120" s="97"/>
      <c r="C120" s="98"/>
      <c r="D120" s="98"/>
      <c r="E120" s="98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2:33" ht="15.6" x14ac:dyDescent="0.3">
      <c r="B121" s="97"/>
      <c r="C121" s="98"/>
      <c r="D121" s="98"/>
      <c r="E121" s="98"/>
      <c r="F121" s="101"/>
      <c r="G121" s="101"/>
      <c r="H121" s="101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2:33" ht="15.6" x14ac:dyDescent="0.3">
      <c r="B122" s="97"/>
      <c r="C122" s="98"/>
      <c r="D122" s="98"/>
      <c r="E122" s="98"/>
      <c r="F122" s="101"/>
      <c r="G122" s="101"/>
      <c r="H122" s="101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2:33" ht="15.6" x14ac:dyDescent="0.3">
      <c r="B123" s="97"/>
      <c r="C123" s="98"/>
      <c r="D123" s="98"/>
      <c r="E123" s="98"/>
      <c r="F123" s="101"/>
      <c r="G123" s="101"/>
      <c r="H123" s="101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2:33" ht="15.6" x14ac:dyDescent="0.3">
      <c r="B124" s="97"/>
      <c r="C124" s="98"/>
      <c r="D124" s="98"/>
      <c r="E124" s="98"/>
      <c r="F124" s="101"/>
      <c r="G124" s="101"/>
      <c r="H124" s="101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2:33" ht="15.6" x14ac:dyDescent="0.3">
      <c r="B125" s="97"/>
      <c r="C125" s="98"/>
      <c r="D125" s="98"/>
      <c r="E125" s="98"/>
      <c r="F125" s="101"/>
      <c r="G125" s="101"/>
      <c r="H125" s="101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2:33" ht="15.6" x14ac:dyDescent="0.3">
      <c r="B126" s="97"/>
      <c r="C126" s="98"/>
      <c r="D126" s="98"/>
      <c r="E126" s="98"/>
      <c r="F126" s="101"/>
      <c r="G126" s="101"/>
      <c r="H126" s="101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2:33" ht="15.6" x14ac:dyDescent="0.3">
      <c r="B127" s="97"/>
      <c r="C127" s="98"/>
      <c r="D127" s="98"/>
      <c r="E127" s="98"/>
      <c r="F127" s="101"/>
      <c r="G127" s="101"/>
      <c r="H127" s="101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2:33" ht="15.6" x14ac:dyDescent="0.3">
      <c r="B128" s="97"/>
      <c r="C128" s="98"/>
      <c r="D128" s="98"/>
      <c r="E128" s="98"/>
      <c r="F128" s="101"/>
      <c r="G128" s="101"/>
      <c r="H128" s="101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2:33" ht="15.6" x14ac:dyDescent="0.3">
      <c r="B129" s="97"/>
      <c r="C129" s="98"/>
      <c r="D129" s="98"/>
      <c r="E129" s="98"/>
      <c r="F129" s="101"/>
      <c r="G129" s="101"/>
      <c r="H129" s="101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2:33" ht="15.6" x14ac:dyDescent="0.3">
      <c r="B130" s="97"/>
      <c r="C130" s="98"/>
      <c r="D130" s="98"/>
      <c r="E130" s="98"/>
      <c r="F130" s="101"/>
      <c r="G130" s="101"/>
      <c r="H130" s="101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2:33" ht="15.6" x14ac:dyDescent="0.3">
      <c r="B131" s="97"/>
      <c r="C131" s="98"/>
      <c r="D131" s="98"/>
      <c r="E131" s="98"/>
      <c r="F131" s="101"/>
      <c r="G131" s="101"/>
      <c r="H131" s="101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2:33" ht="15.6" x14ac:dyDescent="0.3">
      <c r="B132" s="97"/>
      <c r="C132" s="98"/>
      <c r="D132" s="98"/>
      <c r="E132" s="98"/>
      <c r="F132" s="101"/>
      <c r="G132" s="101"/>
      <c r="H132" s="101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2:33" ht="15.6" x14ac:dyDescent="0.3">
      <c r="B133" s="97"/>
      <c r="C133" s="98"/>
      <c r="D133" s="98"/>
      <c r="E133" s="98"/>
      <c r="F133" s="101"/>
      <c r="G133" s="101"/>
      <c r="H133" s="101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2:33" ht="15.6" x14ac:dyDescent="0.3">
      <c r="B134" s="97"/>
      <c r="C134" s="98"/>
      <c r="D134" s="98"/>
      <c r="E134" s="98"/>
      <c r="F134" s="101"/>
      <c r="G134" s="101"/>
      <c r="H134" s="101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2:33" ht="15.6" x14ac:dyDescent="0.3">
      <c r="B135" s="97"/>
      <c r="C135" s="98"/>
      <c r="D135" s="98"/>
      <c r="E135" s="98"/>
      <c r="F135" s="101"/>
      <c r="G135" s="101"/>
      <c r="H135" s="101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2:33" ht="15.6" x14ac:dyDescent="0.3">
      <c r="B136" s="97"/>
      <c r="C136" s="98"/>
      <c r="D136" s="98"/>
      <c r="E136" s="98"/>
      <c r="F136" s="101"/>
      <c r="G136" s="101"/>
      <c r="H136" s="101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2:33" ht="15.6" x14ac:dyDescent="0.3">
      <c r="B137" s="97"/>
      <c r="C137" s="98"/>
      <c r="D137" s="98"/>
      <c r="E137" s="98"/>
      <c r="F137" s="101"/>
      <c r="G137" s="101"/>
      <c r="H137" s="101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2:33" ht="15.6" x14ac:dyDescent="0.3">
      <c r="B138" s="97"/>
      <c r="C138" s="98"/>
      <c r="D138" s="98"/>
      <c r="E138" s="98"/>
      <c r="F138" s="101"/>
      <c r="G138" s="101"/>
      <c r="H138" s="101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5.6" x14ac:dyDescent="0.3">
      <c r="B139" s="97"/>
      <c r="C139" s="98"/>
      <c r="D139" s="98"/>
      <c r="E139" s="98"/>
      <c r="F139" s="101"/>
      <c r="G139" s="101"/>
      <c r="H139" s="101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2:33" ht="15.6" x14ac:dyDescent="0.3">
      <c r="B140" s="97"/>
      <c r="C140" s="98"/>
      <c r="D140" s="98"/>
      <c r="E140" s="98"/>
      <c r="F140" s="101"/>
      <c r="G140" s="101"/>
      <c r="H140" s="101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2:33" ht="15.6" x14ac:dyDescent="0.3">
      <c r="B141" s="97"/>
      <c r="C141" s="98"/>
      <c r="D141" s="98"/>
      <c r="E141" s="98"/>
      <c r="F141" s="101"/>
      <c r="G141" s="101"/>
      <c r="H141" s="101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2:33" ht="15.6" x14ac:dyDescent="0.3">
      <c r="B142" s="97"/>
      <c r="C142" s="98"/>
      <c r="D142" s="98"/>
      <c r="E142" s="98"/>
      <c r="F142" s="101"/>
      <c r="G142" s="101"/>
      <c r="H142" s="101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2:33" ht="15.6" x14ac:dyDescent="0.3">
      <c r="B143" s="97"/>
      <c r="C143" s="98"/>
      <c r="D143" s="98"/>
      <c r="E143" s="98"/>
      <c r="F143" s="101"/>
      <c r="G143" s="101"/>
      <c r="H143" s="101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2:33" ht="15.6" x14ac:dyDescent="0.3">
      <c r="B144" s="97"/>
      <c r="C144" s="98"/>
      <c r="D144" s="98"/>
      <c r="E144" s="98"/>
      <c r="F144" s="101"/>
      <c r="G144" s="101"/>
      <c r="H144" s="101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2:33" ht="15.6" x14ac:dyDescent="0.3">
      <c r="B145" s="97"/>
      <c r="C145" s="98"/>
      <c r="D145" s="98"/>
      <c r="E145" s="98"/>
      <c r="F145" s="101"/>
      <c r="G145" s="101"/>
      <c r="H145" s="101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2:33" ht="15.6" x14ac:dyDescent="0.3">
      <c r="B146" s="97"/>
      <c r="C146" s="98"/>
      <c r="D146" s="98"/>
      <c r="E146" s="98"/>
      <c r="F146" s="101"/>
      <c r="G146" s="101"/>
      <c r="H146" s="101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2:33" ht="15.6" x14ac:dyDescent="0.3">
      <c r="B147" s="97"/>
      <c r="C147" s="98"/>
      <c r="D147" s="98"/>
      <c r="E147" s="98"/>
      <c r="F147" s="101"/>
      <c r="G147" s="101"/>
      <c r="H147" s="101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2:33" ht="15.6" x14ac:dyDescent="0.3">
      <c r="B148" s="97"/>
      <c r="C148" s="98"/>
      <c r="D148" s="98"/>
      <c r="E148" s="98"/>
      <c r="F148" s="101"/>
      <c r="G148" s="101"/>
      <c r="H148" s="101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2:33" ht="15.6" x14ac:dyDescent="0.3">
      <c r="B149" s="97"/>
      <c r="C149" s="98"/>
      <c r="D149" s="98"/>
      <c r="E149" s="98"/>
      <c r="F149" s="101"/>
      <c r="G149" s="101"/>
      <c r="H149" s="101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2:33" ht="15.6" x14ac:dyDescent="0.3">
      <c r="B150" s="97"/>
      <c r="C150" s="98"/>
      <c r="D150" s="98"/>
      <c r="E150" s="98"/>
      <c r="F150" s="101"/>
      <c r="G150" s="101"/>
      <c r="H150" s="101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2:33" ht="15.6" x14ac:dyDescent="0.3">
      <c r="B151" s="97"/>
      <c r="C151" s="98"/>
      <c r="D151" s="98"/>
      <c r="E151" s="98"/>
      <c r="F151" s="101"/>
      <c r="G151" s="101"/>
      <c r="H151" s="101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3" ht="15.6" x14ac:dyDescent="0.3">
      <c r="B152" s="97"/>
      <c r="C152" s="98"/>
      <c r="D152" s="98"/>
      <c r="E152" s="98"/>
      <c r="F152" s="101"/>
      <c r="G152" s="101"/>
      <c r="H152" s="101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2:33" ht="15.6" x14ac:dyDescent="0.3">
      <c r="B153" s="97"/>
      <c r="C153" s="98"/>
      <c r="D153" s="98"/>
      <c r="E153" s="98"/>
      <c r="F153" s="101"/>
      <c r="G153" s="101"/>
      <c r="H153" s="101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2:33" ht="15.6" x14ac:dyDescent="0.3">
      <c r="B154" s="97"/>
      <c r="C154" s="98"/>
      <c r="D154" s="98"/>
      <c r="E154" s="98"/>
      <c r="F154" s="101"/>
      <c r="G154" s="101"/>
      <c r="H154" s="101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2:33" ht="15.6" x14ac:dyDescent="0.3">
      <c r="B155" s="97"/>
      <c r="C155" s="98"/>
      <c r="D155" s="98"/>
      <c r="E155" s="98"/>
      <c r="F155" s="101"/>
      <c r="G155" s="101"/>
      <c r="H155" s="101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2:33" ht="15.6" x14ac:dyDescent="0.3">
      <c r="B156" s="97"/>
      <c r="C156" s="98"/>
      <c r="D156" s="98"/>
      <c r="E156" s="98"/>
      <c r="F156" s="101"/>
      <c r="G156" s="101"/>
      <c r="H156" s="101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2:33" ht="15.6" x14ac:dyDescent="0.3">
      <c r="B157" s="97"/>
      <c r="C157" s="98"/>
      <c r="D157" s="98"/>
      <c r="E157" s="98"/>
      <c r="F157" s="101"/>
      <c r="G157" s="101"/>
      <c r="H157" s="10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2:33" ht="15.6" x14ac:dyDescent="0.3">
      <c r="B158" s="97"/>
      <c r="C158" s="98"/>
      <c r="D158" s="98"/>
      <c r="E158" s="98"/>
      <c r="F158" s="101"/>
      <c r="G158" s="101"/>
      <c r="H158" s="101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2:33" ht="15.6" x14ac:dyDescent="0.3">
      <c r="B159" s="97"/>
      <c r="C159" s="98"/>
      <c r="D159" s="98"/>
      <c r="E159" s="98"/>
      <c r="F159" s="101"/>
      <c r="G159" s="101"/>
      <c r="H159" s="101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2:33" ht="15.6" x14ac:dyDescent="0.3">
      <c r="B160" s="97"/>
      <c r="C160" s="98"/>
      <c r="D160" s="98"/>
      <c r="E160" s="98"/>
      <c r="F160" s="101"/>
      <c r="G160" s="101"/>
      <c r="H160" s="101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2:33" ht="15.6" x14ac:dyDescent="0.3">
      <c r="B161" s="97"/>
      <c r="C161" s="98"/>
      <c r="D161" s="98"/>
      <c r="E161" s="98"/>
      <c r="F161" s="101"/>
      <c r="G161" s="101"/>
      <c r="H161" s="101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2:33" ht="15.6" x14ac:dyDescent="0.3">
      <c r="B162" s="97"/>
      <c r="C162" s="98"/>
      <c r="D162" s="98"/>
      <c r="E162" s="98"/>
      <c r="F162" s="101"/>
      <c r="G162" s="101"/>
      <c r="H162" s="101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2:33" ht="15.6" x14ac:dyDescent="0.3">
      <c r="B163" s="97"/>
      <c r="C163" s="98"/>
      <c r="D163" s="98"/>
      <c r="E163" s="98"/>
      <c r="F163" s="101"/>
      <c r="G163" s="101"/>
      <c r="H163" s="101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2:33" ht="15.6" x14ac:dyDescent="0.3">
      <c r="B164" s="97"/>
      <c r="C164" s="98"/>
      <c r="D164" s="98"/>
      <c r="E164" s="98"/>
      <c r="F164" s="101"/>
      <c r="G164" s="101"/>
      <c r="H164" s="101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2:33" ht="15.6" x14ac:dyDescent="0.3">
      <c r="B165" s="97"/>
      <c r="C165" s="98"/>
      <c r="D165" s="98"/>
      <c r="E165" s="98"/>
      <c r="F165" s="101"/>
      <c r="G165" s="101"/>
      <c r="H165" s="101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2:33" ht="15.6" x14ac:dyDescent="0.3">
      <c r="B166" s="97"/>
      <c r="C166" s="98"/>
      <c r="D166" s="98"/>
      <c r="E166" s="98"/>
      <c r="F166" s="101"/>
      <c r="G166" s="101"/>
      <c r="H166" s="101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2:33" ht="15.6" x14ac:dyDescent="0.3">
      <c r="B167" s="97"/>
      <c r="C167" s="98"/>
      <c r="D167" s="98"/>
      <c r="E167" s="98"/>
      <c r="F167" s="101"/>
      <c r="G167" s="101"/>
      <c r="H167" s="101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2:33" ht="15.6" x14ac:dyDescent="0.3">
      <c r="B168" s="97"/>
      <c r="C168" s="98"/>
      <c r="D168" s="98"/>
      <c r="E168" s="98"/>
      <c r="F168" s="101"/>
      <c r="G168" s="101"/>
      <c r="H168" s="101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2:33" ht="15.6" x14ac:dyDescent="0.3">
      <c r="B169" s="97"/>
      <c r="C169" s="98"/>
      <c r="D169" s="98"/>
      <c r="E169" s="98"/>
      <c r="F169" s="101"/>
      <c r="G169" s="101"/>
      <c r="H169" s="101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2:33" ht="15.6" x14ac:dyDescent="0.3">
      <c r="B170" s="97"/>
      <c r="C170" s="98"/>
      <c r="D170" s="98"/>
      <c r="E170" s="98"/>
      <c r="F170" s="101"/>
      <c r="G170" s="101"/>
      <c r="H170" s="101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2:33" ht="15.6" x14ac:dyDescent="0.3">
      <c r="B171" s="97"/>
      <c r="C171" s="98"/>
      <c r="D171" s="98"/>
      <c r="E171" s="98"/>
      <c r="F171" s="101"/>
      <c r="G171" s="101"/>
      <c r="H171" s="101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2:33" ht="15.6" x14ac:dyDescent="0.3">
      <c r="B172" s="97"/>
      <c r="C172" s="98"/>
      <c r="D172" s="98"/>
      <c r="E172" s="98"/>
      <c r="F172" s="101"/>
      <c r="G172" s="101"/>
      <c r="H172" s="101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2:33" ht="15.6" x14ac:dyDescent="0.3">
      <c r="B173" s="97"/>
      <c r="C173" s="98"/>
      <c r="D173" s="98"/>
      <c r="E173" s="98"/>
      <c r="F173" s="101"/>
      <c r="G173" s="101"/>
      <c r="H173" s="101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2:33" ht="15.6" x14ac:dyDescent="0.3">
      <c r="B174" s="97"/>
      <c r="C174" s="98"/>
      <c r="D174" s="98"/>
      <c r="E174" s="98"/>
      <c r="F174" s="101"/>
      <c r="G174" s="101"/>
      <c r="H174" s="101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2:33" ht="15.6" x14ac:dyDescent="0.3">
      <c r="B175" s="97"/>
      <c r="C175" s="98"/>
      <c r="D175" s="98"/>
      <c r="E175" s="98"/>
      <c r="F175" s="101"/>
      <c r="G175" s="101"/>
      <c r="H175" s="101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2:33" ht="15.6" x14ac:dyDescent="0.3">
      <c r="B176" s="97"/>
      <c r="C176" s="98"/>
      <c r="D176" s="98"/>
      <c r="E176" s="98"/>
      <c r="F176" s="101"/>
      <c r="G176" s="101"/>
      <c r="H176" s="101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2:33" ht="15.6" x14ac:dyDescent="0.3">
      <c r="B177" s="97"/>
      <c r="C177" s="98"/>
      <c r="D177" s="98"/>
      <c r="E177" s="98"/>
      <c r="F177" s="101"/>
      <c r="G177" s="101"/>
      <c r="H177" s="101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2:33" ht="15.6" x14ac:dyDescent="0.3">
      <c r="B178" s="97"/>
      <c r="C178" s="98"/>
      <c r="D178" s="98"/>
      <c r="E178" s="98"/>
      <c r="F178" s="101"/>
      <c r="G178" s="101"/>
      <c r="H178" s="101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2:33" ht="15.6" x14ac:dyDescent="0.3">
      <c r="B179" s="97"/>
      <c r="C179" s="98"/>
      <c r="D179" s="98"/>
      <c r="E179" s="98"/>
      <c r="F179" s="101"/>
      <c r="G179" s="101"/>
      <c r="H179" s="101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2:33" ht="15.6" x14ac:dyDescent="0.3">
      <c r="B180" s="97"/>
      <c r="C180" s="98"/>
      <c r="D180" s="98"/>
      <c r="E180" s="98"/>
      <c r="F180" s="101"/>
      <c r="G180" s="101"/>
      <c r="H180" s="101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2:33" ht="15.6" x14ac:dyDescent="0.3">
      <c r="B181" s="97"/>
      <c r="C181" s="98"/>
      <c r="D181" s="98"/>
      <c r="E181" s="98"/>
      <c r="F181" s="101"/>
      <c r="G181" s="101"/>
      <c r="H181" s="101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2:33" ht="15.6" x14ac:dyDescent="0.3">
      <c r="B182" s="97"/>
      <c r="C182" s="98"/>
      <c r="D182" s="98"/>
      <c r="E182" s="98"/>
      <c r="F182" s="101"/>
      <c r="G182" s="101"/>
      <c r="H182" s="101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2:33" ht="15.6" x14ac:dyDescent="0.3">
      <c r="B183" s="97"/>
      <c r="C183" s="98"/>
      <c r="D183" s="98"/>
      <c r="E183" s="98"/>
      <c r="F183" s="101"/>
      <c r="G183" s="101"/>
      <c r="H183" s="101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2:33" ht="15.6" x14ac:dyDescent="0.3">
      <c r="B184" s="97"/>
      <c r="C184" s="98"/>
      <c r="D184" s="98"/>
      <c r="E184" s="98"/>
      <c r="F184" s="101"/>
      <c r="G184" s="101"/>
      <c r="H184" s="101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2:33" ht="15.6" x14ac:dyDescent="0.3">
      <c r="B185" s="97"/>
      <c r="C185" s="98"/>
      <c r="D185" s="98"/>
      <c r="E185" s="98"/>
      <c r="F185" s="101"/>
      <c r="G185" s="101"/>
      <c r="H185" s="101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2:33" ht="15.6" x14ac:dyDescent="0.3">
      <c r="B186" s="97"/>
      <c r="C186" s="98"/>
      <c r="D186" s="98"/>
      <c r="E186" s="98"/>
      <c r="F186" s="101"/>
      <c r="G186" s="101"/>
      <c r="H186" s="101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2:33" ht="15.6" x14ac:dyDescent="0.3">
      <c r="B187" s="97"/>
      <c r="C187" s="98"/>
      <c r="D187" s="98"/>
      <c r="E187" s="98"/>
      <c r="F187" s="101"/>
      <c r="G187" s="101"/>
      <c r="H187" s="101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2:33" ht="15.6" x14ac:dyDescent="0.3">
      <c r="B188" s="97"/>
      <c r="C188" s="98"/>
      <c r="D188" s="98"/>
      <c r="E188" s="98"/>
      <c r="F188" s="101"/>
      <c r="G188" s="101"/>
      <c r="H188" s="101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3" ht="15.6" x14ac:dyDescent="0.3">
      <c r="B189" s="97"/>
      <c r="C189" s="98"/>
      <c r="D189" s="98"/>
      <c r="E189" s="98"/>
      <c r="F189" s="101"/>
      <c r="G189" s="101"/>
      <c r="H189" s="101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2:33" ht="15.6" x14ac:dyDescent="0.3">
      <c r="B190" s="97"/>
      <c r="C190" s="98"/>
      <c r="D190" s="98"/>
      <c r="E190" s="98"/>
      <c r="F190" s="101"/>
      <c r="G190" s="101"/>
      <c r="H190" s="101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2:33" ht="15.6" x14ac:dyDescent="0.3">
      <c r="B191" s="97"/>
      <c r="C191" s="98"/>
      <c r="D191" s="98"/>
      <c r="E191" s="98"/>
      <c r="F191" s="101"/>
      <c r="G191" s="101"/>
      <c r="H191" s="101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2:33" ht="15.6" x14ac:dyDescent="0.3">
      <c r="B192" s="97"/>
      <c r="C192" s="98"/>
      <c r="D192" s="98"/>
      <c r="E192" s="98"/>
      <c r="F192" s="101"/>
      <c r="G192" s="101"/>
      <c r="H192" s="101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2:33" ht="15.6" x14ac:dyDescent="0.3">
      <c r="B193" s="97"/>
      <c r="C193" s="98"/>
      <c r="D193" s="98"/>
      <c r="E193" s="98"/>
      <c r="F193" s="101"/>
      <c r="G193" s="101"/>
      <c r="H193" s="101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2:33" ht="15.6" x14ac:dyDescent="0.3">
      <c r="B194" s="97"/>
      <c r="C194" s="98"/>
      <c r="D194" s="98"/>
      <c r="E194" s="98"/>
      <c r="F194" s="101"/>
      <c r="G194" s="101"/>
      <c r="H194" s="101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2:33" ht="15.6" x14ac:dyDescent="0.3">
      <c r="B195" s="97"/>
      <c r="C195" s="98"/>
      <c r="D195" s="98"/>
      <c r="E195" s="98"/>
      <c r="F195" s="101"/>
      <c r="G195" s="101"/>
      <c r="H195" s="101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2:33" ht="15.6" x14ac:dyDescent="0.3">
      <c r="B196" s="97"/>
      <c r="C196" s="98"/>
      <c r="D196" s="98"/>
      <c r="E196" s="98"/>
      <c r="F196" s="101"/>
      <c r="G196" s="101"/>
      <c r="H196" s="10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2:33" ht="15.6" x14ac:dyDescent="0.3">
      <c r="B197" s="97"/>
      <c r="C197" s="98"/>
      <c r="D197" s="98"/>
      <c r="E197" s="98"/>
      <c r="F197" s="101"/>
      <c r="G197" s="101"/>
      <c r="H197" s="101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2:33" ht="15.6" x14ac:dyDescent="0.3">
      <c r="B198" s="97"/>
      <c r="C198" s="98"/>
      <c r="D198" s="98"/>
      <c r="E198" s="98"/>
      <c r="F198" s="101"/>
      <c r="G198" s="101"/>
      <c r="H198" s="101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2:33" ht="15.6" x14ac:dyDescent="0.3">
      <c r="B199" s="97"/>
      <c r="C199" s="98"/>
      <c r="D199" s="98"/>
      <c r="E199" s="98"/>
      <c r="F199" s="101"/>
      <c r="G199" s="101"/>
      <c r="H199" s="101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2:33" ht="15.6" x14ac:dyDescent="0.3">
      <c r="B200" s="97"/>
      <c r="C200" s="98"/>
      <c r="D200" s="98"/>
      <c r="E200" s="98"/>
      <c r="F200" s="101"/>
      <c r="G200" s="101"/>
      <c r="H200" s="101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2:33" ht="15.6" x14ac:dyDescent="0.3">
      <c r="B201" s="97"/>
      <c r="C201" s="98"/>
      <c r="D201" s="98"/>
      <c r="E201" s="98"/>
      <c r="F201" s="101"/>
      <c r="G201" s="101"/>
      <c r="H201" s="101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2:33" ht="15.6" x14ac:dyDescent="0.3">
      <c r="B202" s="97"/>
      <c r="C202" s="98"/>
      <c r="D202" s="98"/>
      <c r="E202" s="98"/>
      <c r="F202" s="101"/>
      <c r="G202" s="101"/>
      <c r="H202" s="101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2:33" ht="15.6" x14ac:dyDescent="0.3">
      <c r="B203" s="97"/>
      <c r="C203" s="98"/>
      <c r="D203" s="98"/>
      <c r="E203" s="98"/>
      <c r="F203" s="101"/>
      <c r="G203" s="101"/>
      <c r="H203" s="101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2:33" ht="15.6" x14ac:dyDescent="0.3">
      <c r="B204" s="97"/>
      <c r="C204" s="98"/>
      <c r="D204" s="98"/>
      <c r="E204" s="98"/>
      <c r="F204" s="101"/>
      <c r="G204" s="101"/>
      <c r="H204" s="101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2:33" ht="15.6" x14ac:dyDescent="0.3">
      <c r="B205" s="97"/>
      <c r="C205" s="98"/>
      <c r="D205" s="98"/>
      <c r="E205" s="98"/>
      <c r="F205" s="101"/>
      <c r="G205" s="101"/>
      <c r="H205" s="101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2:33" ht="15.6" x14ac:dyDescent="0.3">
      <c r="B206" s="97"/>
      <c r="C206" s="98"/>
      <c r="D206" s="98"/>
      <c r="E206" s="98"/>
      <c r="F206" s="101"/>
      <c r="G206" s="101"/>
      <c r="H206" s="101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2:33" ht="15.6" x14ac:dyDescent="0.3">
      <c r="B207" s="97"/>
      <c r="C207" s="98"/>
      <c r="D207" s="98"/>
      <c r="E207" s="98"/>
      <c r="F207" s="101"/>
      <c r="G207" s="101"/>
      <c r="H207" s="101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2:33" ht="15.6" x14ac:dyDescent="0.3">
      <c r="B208" s="97"/>
      <c r="C208" s="98"/>
      <c r="D208" s="98"/>
      <c r="E208" s="98"/>
      <c r="F208" s="101"/>
      <c r="G208" s="101"/>
      <c r="H208" s="101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2:33" ht="15.6" x14ac:dyDescent="0.3">
      <c r="B209" s="97"/>
      <c r="C209" s="98"/>
      <c r="D209" s="98"/>
      <c r="E209" s="98"/>
      <c r="F209" s="101"/>
      <c r="G209" s="101"/>
      <c r="H209" s="101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2:33" ht="15.6" x14ac:dyDescent="0.3">
      <c r="B210" s="97"/>
      <c r="C210" s="98"/>
      <c r="D210" s="98"/>
      <c r="E210" s="98"/>
      <c r="F210" s="101"/>
      <c r="G210" s="101"/>
      <c r="H210" s="101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2:33" ht="15.6" x14ac:dyDescent="0.3">
      <c r="B211" s="97"/>
      <c r="C211" s="98"/>
      <c r="D211" s="98"/>
      <c r="E211" s="98"/>
      <c r="F211" s="101"/>
      <c r="G211" s="101"/>
      <c r="H211" s="101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2:33" ht="15.6" x14ac:dyDescent="0.3">
      <c r="B212" s="97"/>
      <c r="C212" s="98"/>
      <c r="D212" s="98"/>
      <c r="E212" s="98"/>
      <c r="F212" s="101"/>
      <c r="G212" s="101"/>
      <c r="H212" s="101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2:33" ht="15.6" x14ac:dyDescent="0.3">
      <c r="B213" s="97"/>
      <c r="C213" s="98"/>
      <c r="D213" s="98"/>
      <c r="E213" s="98"/>
      <c r="F213" s="101"/>
      <c r="G213" s="101"/>
      <c r="H213" s="101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2:33" ht="15.6" x14ac:dyDescent="0.3">
      <c r="B214" s="97"/>
      <c r="C214" s="98"/>
      <c r="D214" s="98"/>
      <c r="E214" s="98"/>
      <c r="F214" s="101"/>
      <c r="G214" s="101"/>
      <c r="H214" s="101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2:33" ht="15.6" x14ac:dyDescent="0.3">
      <c r="B215" s="97"/>
      <c r="C215" s="98"/>
      <c r="D215" s="98"/>
      <c r="E215" s="98"/>
      <c r="F215" s="101"/>
      <c r="G215" s="101"/>
      <c r="H215" s="101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2:33" ht="15.6" x14ac:dyDescent="0.3">
      <c r="B216" s="97"/>
      <c r="C216" s="98"/>
      <c r="D216" s="98"/>
      <c r="E216" s="98"/>
      <c r="F216" s="101"/>
      <c r="G216" s="101"/>
      <c r="H216" s="101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2:33" ht="15.6" x14ac:dyDescent="0.3">
      <c r="B217" s="97"/>
      <c r="C217" s="98"/>
      <c r="D217" s="98"/>
      <c r="E217" s="98"/>
      <c r="F217" s="101"/>
      <c r="G217" s="101"/>
      <c r="H217" s="101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2:33" ht="15.6" x14ac:dyDescent="0.3">
      <c r="B218" s="97"/>
      <c r="C218" s="98"/>
      <c r="D218" s="98"/>
      <c r="E218" s="98"/>
      <c r="F218" s="101"/>
      <c r="G218" s="101"/>
      <c r="H218" s="101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2:33" ht="15.6" x14ac:dyDescent="0.3">
      <c r="B219" s="97"/>
      <c r="C219" s="98"/>
      <c r="D219" s="98"/>
      <c r="E219" s="98"/>
      <c r="F219" s="101"/>
      <c r="G219" s="101"/>
      <c r="H219" s="101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2:33" ht="15.6" x14ac:dyDescent="0.3">
      <c r="B220" s="97"/>
      <c r="C220" s="98"/>
      <c r="D220" s="98"/>
      <c r="E220" s="98"/>
      <c r="F220" s="101"/>
      <c r="G220" s="101"/>
      <c r="H220" s="101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2:33" ht="15.6" x14ac:dyDescent="0.3">
      <c r="B221" s="97"/>
      <c r="C221" s="98"/>
      <c r="D221" s="98"/>
      <c r="E221" s="98"/>
      <c r="F221" s="101"/>
      <c r="G221" s="101"/>
      <c r="H221" s="101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2:33" ht="15.6" x14ac:dyDescent="0.3">
      <c r="B222" s="97"/>
      <c r="C222" s="98"/>
      <c r="D222" s="98"/>
      <c r="E222" s="98"/>
      <c r="F222" s="101"/>
      <c r="G222" s="101"/>
      <c r="H222" s="101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2:33" ht="15.6" x14ac:dyDescent="0.3">
      <c r="B223" s="97"/>
      <c r="C223" s="98"/>
      <c r="D223" s="98"/>
      <c r="E223" s="98"/>
      <c r="F223" s="101"/>
      <c r="G223" s="101"/>
      <c r="H223" s="101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2:33" ht="15.6" x14ac:dyDescent="0.3">
      <c r="B224" s="97"/>
      <c r="C224" s="98"/>
      <c r="D224" s="98"/>
      <c r="E224" s="98"/>
      <c r="F224" s="101"/>
      <c r="G224" s="101"/>
      <c r="H224" s="10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2:33" ht="15.6" x14ac:dyDescent="0.3">
      <c r="B225" s="97"/>
      <c r="C225" s="98"/>
      <c r="D225" s="98"/>
      <c r="E225" s="98"/>
      <c r="F225" s="101"/>
      <c r="G225" s="101"/>
      <c r="H225" s="101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3" ht="15.6" x14ac:dyDescent="0.3">
      <c r="B226" s="97"/>
      <c r="C226" s="98"/>
      <c r="D226" s="98"/>
      <c r="E226" s="98"/>
      <c r="F226" s="101"/>
      <c r="G226" s="101"/>
      <c r="H226" s="101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2:33" ht="15.6" x14ac:dyDescent="0.3">
      <c r="B227" s="97"/>
      <c r="C227" s="98"/>
      <c r="D227" s="98"/>
      <c r="E227" s="98"/>
      <c r="F227" s="101"/>
      <c r="G227" s="101"/>
      <c r="H227" s="101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2:33" ht="15.6" x14ac:dyDescent="0.3">
      <c r="B228" s="97"/>
      <c r="C228" s="98"/>
      <c r="D228" s="98"/>
      <c r="E228" s="98"/>
      <c r="F228" s="101"/>
      <c r="G228" s="101"/>
      <c r="H228" s="10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2:33" ht="15.6" x14ac:dyDescent="0.3">
      <c r="B229" s="97"/>
      <c r="C229" s="98"/>
      <c r="D229" s="98"/>
      <c r="E229" s="98"/>
      <c r="F229" s="101"/>
      <c r="G229" s="101"/>
      <c r="H229" s="101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2:33" ht="15.6" x14ac:dyDescent="0.3">
      <c r="B230" s="97"/>
      <c r="C230" s="98"/>
      <c r="D230" s="98"/>
      <c r="E230" s="98"/>
      <c r="F230" s="101"/>
      <c r="G230" s="101"/>
      <c r="H230" s="101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2:33" ht="15.6" x14ac:dyDescent="0.3">
      <c r="B231" s="97"/>
      <c r="C231" s="98"/>
      <c r="D231" s="98"/>
      <c r="E231" s="98"/>
      <c r="F231" s="101"/>
      <c r="G231" s="101"/>
      <c r="H231" s="101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2:33" ht="15.6" x14ac:dyDescent="0.3">
      <c r="B232" s="97"/>
      <c r="C232" s="98"/>
      <c r="D232" s="98"/>
      <c r="E232" s="98"/>
      <c r="F232" s="101"/>
      <c r="G232" s="101"/>
      <c r="H232" s="101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2:33" ht="15.6" x14ac:dyDescent="0.3">
      <c r="B233" s="97"/>
      <c r="C233" s="98"/>
      <c r="D233" s="98"/>
      <c r="E233" s="98"/>
      <c r="F233" s="101"/>
      <c r="G233" s="101"/>
      <c r="H233" s="101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2:33" ht="15.6" x14ac:dyDescent="0.3">
      <c r="B234" s="97"/>
      <c r="C234" s="98"/>
      <c r="D234" s="98"/>
      <c r="E234" s="98"/>
      <c r="F234" s="101"/>
      <c r="G234" s="101"/>
      <c r="H234" s="101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2:33" ht="15.6" x14ac:dyDescent="0.3">
      <c r="B235" s="97"/>
      <c r="C235" s="98"/>
      <c r="D235" s="98"/>
      <c r="E235" s="98"/>
      <c r="F235" s="102"/>
      <c r="G235" s="101"/>
      <c r="H235" s="101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6" x14ac:dyDescent="0.3">
      <c r="B236" s="97"/>
      <c r="C236" s="98"/>
      <c r="D236" s="98"/>
      <c r="E236" s="98"/>
      <c r="F236" s="102"/>
      <c r="G236" s="101"/>
      <c r="H236" s="10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6" x14ac:dyDescent="0.3">
      <c r="B237" s="97"/>
      <c r="C237" s="98"/>
      <c r="D237" s="98"/>
      <c r="E237" s="98"/>
      <c r="F237" s="102"/>
      <c r="G237" s="101"/>
      <c r="H237" s="10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6" x14ac:dyDescent="0.3">
      <c r="B238" s="97"/>
      <c r="C238" s="98"/>
      <c r="D238" s="98"/>
      <c r="E238" s="98"/>
      <c r="F238" s="102"/>
      <c r="G238" s="101"/>
      <c r="H238" s="10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6" x14ac:dyDescent="0.3">
      <c r="B239" s="97"/>
      <c r="C239" s="98"/>
      <c r="D239" s="98"/>
      <c r="E239" s="98"/>
      <c r="F239" s="102"/>
      <c r="G239" s="101"/>
      <c r="H239" s="10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6" x14ac:dyDescent="0.3">
      <c r="B240" s="97"/>
      <c r="C240" s="98"/>
      <c r="D240" s="98"/>
      <c r="E240" s="98"/>
      <c r="F240" s="102"/>
      <c r="G240" s="101"/>
      <c r="H240" s="10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6" x14ac:dyDescent="0.3">
      <c r="B241" s="97"/>
      <c r="C241" s="98"/>
      <c r="D241" s="98"/>
      <c r="E241" s="98"/>
      <c r="F241" s="102"/>
      <c r="G241" s="101"/>
      <c r="H241" s="10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6" x14ac:dyDescent="0.3">
      <c r="B242" s="97"/>
      <c r="C242" s="98"/>
      <c r="D242" s="98"/>
      <c r="E242" s="98"/>
      <c r="F242" s="102"/>
      <c r="G242" s="101"/>
      <c r="H242" s="10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6" x14ac:dyDescent="0.3">
      <c r="B243" s="97"/>
      <c r="C243" s="98"/>
      <c r="D243" s="98"/>
      <c r="E243" s="98"/>
      <c r="F243" s="102"/>
      <c r="G243" s="101"/>
      <c r="H243" s="10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6" x14ac:dyDescent="0.3">
      <c r="B244" s="97"/>
      <c r="C244" s="98"/>
      <c r="D244" s="98"/>
      <c r="E244" s="98"/>
      <c r="F244" s="102"/>
      <c r="G244" s="101"/>
      <c r="H244" s="10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6" x14ac:dyDescent="0.3">
      <c r="B245" s="97"/>
      <c r="C245" s="98"/>
      <c r="D245" s="98"/>
      <c r="E245" s="98"/>
      <c r="F245" s="102"/>
      <c r="G245" s="101"/>
      <c r="H245" s="10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6" x14ac:dyDescent="0.3">
      <c r="B246" s="97"/>
      <c r="C246" s="98"/>
      <c r="D246" s="98"/>
      <c r="E246" s="98"/>
      <c r="F246" s="102"/>
      <c r="G246" s="101"/>
      <c r="H246" s="10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6" x14ac:dyDescent="0.3">
      <c r="B247" s="97"/>
      <c r="C247" s="98"/>
      <c r="D247" s="98"/>
      <c r="E247" s="98"/>
      <c r="F247" s="102"/>
      <c r="G247" s="101"/>
      <c r="H247" s="10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6" x14ac:dyDescent="0.3">
      <c r="B248" s="97"/>
      <c r="C248" s="98"/>
      <c r="D248" s="98"/>
      <c r="E248" s="98"/>
      <c r="F248" s="102"/>
      <c r="G248" s="101"/>
      <c r="H248" s="101"/>
    </row>
    <row r="249" spans="2:33" ht="15.6" x14ac:dyDescent="0.3">
      <c r="B249" s="97"/>
      <c r="C249" s="98"/>
      <c r="D249" s="98"/>
      <c r="E249" s="98"/>
      <c r="F249" s="102"/>
      <c r="G249" s="101"/>
      <c r="H249" s="101"/>
    </row>
    <row r="250" spans="2:33" ht="15.6" x14ac:dyDescent="0.3">
      <c r="B250" s="97"/>
      <c r="C250" s="98"/>
      <c r="D250" s="98"/>
      <c r="E250" s="98"/>
      <c r="F250" s="102"/>
      <c r="G250" s="101"/>
      <c r="H250" s="101"/>
    </row>
    <row r="251" spans="2:33" ht="15.6" x14ac:dyDescent="0.3">
      <c r="B251" s="97"/>
      <c r="C251" s="98"/>
      <c r="D251" s="98"/>
      <c r="E251" s="98"/>
      <c r="F251" s="102"/>
      <c r="G251" s="101"/>
      <c r="H251" s="101"/>
    </row>
    <row r="252" spans="2:33" ht="15.6" x14ac:dyDescent="0.3">
      <c r="B252" s="97"/>
      <c r="C252" s="98"/>
      <c r="D252" s="98"/>
      <c r="E252" s="98"/>
      <c r="F252" s="102"/>
      <c r="G252" s="101"/>
      <c r="H252" s="101"/>
    </row>
    <row r="253" spans="2:33" ht="15.6" x14ac:dyDescent="0.3">
      <c r="B253" s="97"/>
      <c r="C253" s="98"/>
      <c r="D253" s="98"/>
      <c r="E253" s="98"/>
      <c r="F253" s="102"/>
      <c r="G253" s="101"/>
      <c r="H253" s="101"/>
    </row>
    <row r="254" spans="2:33" ht="15.6" x14ac:dyDescent="0.3">
      <c r="B254" s="97"/>
      <c r="C254" s="98"/>
      <c r="D254" s="98"/>
      <c r="E254" s="98"/>
      <c r="F254" s="102"/>
      <c r="G254" s="101"/>
      <c r="H254" s="101"/>
    </row>
    <row r="255" spans="2:33" ht="15.6" x14ac:dyDescent="0.3">
      <c r="B255" s="97"/>
      <c r="C255" s="98"/>
      <c r="D255" s="98"/>
      <c r="E255" s="98"/>
      <c r="F255" s="102"/>
      <c r="G255" s="101"/>
      <c r="H255" s="101"/>
    </row>
    <row r="256" spans="2:33" ht="15.6" x14ac:dyDescent="0.3">
      <c r="B256" s="97"/>
      <c r="C256" s="98"/>
      <c r="D256" s="98"/>
      <c r="E256" s="98"/>
      <c r="F256" s="102"/>
      <c r="G256" s="101"/>
      <c r="H256" s="101"/>
    </row>
    <row r="257" spans="2:8" ht="15.6" x14ac:dyDescent="0.3">
      <c r="B257" s="97"/>
      <c r="C257" s="98"/>
      <c r="D257" s="98"/>
      <c r="E257" s="98"/>
      <c r="F257" s="102"/>
      <c r="G257" s="101"/>
      <c r="H257" s="101"/>
    </row>
    <row r="258" spans="2:8" ht="15.6" x14ac:dyDescent="0.3">
      <c r="B258" s="97"/>
      <c r="C258" s="98"/>
      <c r="D258" s="98"/>
      <c r="E258" s="98"/>
      <c r="F258" s="102"/>
      <c r="G258" s="101"/>
      <c r="H258" s="101"/>
    </row>
    <row r="259" spans="2:8" ht="15.6" x14ac:dyDescent="0.3">
      <c r="B259" s="97"/>
      <c r="C259" s="98"/>
      <c r="D259" s="98"/>
      <c r="E259" s="98"/>
      <c r="F259" s="102"/>
      <c r="G259" s="101"/>
      <c r="H259" s="101"/>
    </row>
    <row r="260" spans="2:8" ht="15.6" x14ac:dyDescent="0.3">
      <c r="B260" s="97"/>
      <c r="C260" s="98"/>
      <c r="D260" s="98"/>
      <c r="E260" s="98"/>
      <c r="F260" s="102"/>
      <c r="G260" s="101"/>
      <c r="H260" s="101"/>
    </row>
    <row r="261" spans="2:8" ht="15.6" x14ac:dyDescent="0.3">
      <c r="B261" s="97"/>
      <c r="C261" s="98"/>
      <c r="D261" s="98"/>
      <c r="E261" s="98"/>
      <c r="F261" s="102"/>
      <c r="G261" s="101"/>
      <c r="H261" s="101"/>
    </row>
    <row r="262" spans="2:8" ht="15.6" x14ac:dyDescent="0.3">
      <c r="B262" s="97"/>
      <c r="C262" s="98"/>
      <c r="D262" s="98"/>
      <c r="E262" s="98"/>
      <c r="F262" s="102"/>
      <c r="G262" s="101"/>
      <c r="H262" s="101"/>
    </row>
    <row r="263" spans="2:8" ht="15.6" x14ac:dyDescent="0.3">
      <c r="B263" s="97"/>
      <c r="C263" s="98"/>
      <c r="D263" s="98"/>
      <c r="E263" s="98"/>
      <c r="F263" s="102"/>
      <c r="G263" s="101"/>
      <c r="H263" s="101"/>
    </row>
    <row r="264" spans="2:8" ht="15.6" x14ac:dyDescent="0.3">
      <c r="B264" s="97"/>
      <c r="C264" s="98"/>
      <c r="D264" s="98"/>
      <c r="E264" s="98"/>
      <c r="F264" s="102"/>
      <c r="G264" s="101"/>
      <c r="H264" s="101"/>
    </row>
    <row r="265" spans="2:8" ht="15.6" x14ac:dyDescent="0.3">
      <c r="B265" s="97"/>
      <c r="C265" s="98"/>
      <c r="D265" s="98"/>
      <c r="E265" s="98"/>
      <c r="F265" s="102"/>
      <c r="G265" s="101"/>
      <c r="H265" s="101"/>
    </row>
    <row r="266" spans="2:8" ht="15.6" x14ac:dyDescent="0.3">
      <c r="B266" s="97"/>
      <c r="C266" s="98"/>
      <c r="D266" s="98"/>
      <c r="E266" s="98"/>
      <c r="F266" s="102"/>
      <c r="G266" s="101"/>
      <c r="H266" s="101"/>
    </row>
    <row r="267" spans="2:8" ht="15.6" x14ac:dyDescent="0.3">
      <c r="B267" s="97"/>
      <c r="C267" s="98"/>
      <c r="D267" s="98"/>
      <c r="E267" s="98"/>
      <c r="F267" s="102"/>
      <c r="G267" s="101"/>
      <c r="H267" s="101"/>
    </row>
    <row r="268" spans="2:8" ht="15.6" x14ac:dyDescent="0.3">
      <c r="B268" s="97"/>
      <c r="C268" s="98"/>
      <c r="D268" s="98"/>
      <c r="E268" s="98"/>
      <c r="F268" s="102"/>
      <c r="G268" s="101"/>
      <c r="H268" s="101"/>
    </row>
    <row r="269" spans="2:8" ht="15.6" x14ac:dyDescent="0.3">
      <c r="B269" s="97"/>
      <c r="C269" s="98"/>
      <c r="D269" s="98"/>
      <c r="E269" s="98"/>
      <c r="F269" s="102"/>
      <c r="G269" s="101"/>
      <c r="H269" s="101"/>
    </row>
    <row r="270" spans="2:8" ht="15.6" x14ac:dyDescent="0.3">
      <c r="B270" s="97"/>
      <c r="C270" s="98"/>
      <c r="D270" s="98"/>
      <c r="E270" s="98"/>
      <c r="F270" s="102"/>
      <c r="G270" s="101"/>
      <c r="H270" s="101"/>
    </row>
    <row r="271" spans="2:8" ht="15.6" x14ac:dyDescent="0.3">
      <c r="B271" s="97"/>
      <c r="C271" s="98"/>
      <c r="D271" s="98"/>
      <c r="E271" s="98"/>
      <c r="F271" s="102"/>
      <c r="G271" s="101"/>
      <c r="H271" s="101"/>
    </row>
    <row r="272" spans="2:8" ht="15.6" x14ac:dyDescent="0.3">
      <c r="B272" s="97"/>
      <c r="C272" s="98"/>
      <c r="D272" s="98"/>
      <c r="E272" s="98"/>
      <c r="F272" s="102"/>
      <c r="G272" s="101"/>
      <c r="H272" s="101"/>
    </row>
    <row r="273" spans="2:8" ht="15.6" x14ac:dyDescent="0.3">
      <c r="B273" s="97"/>
      <c r="C273" s="98"/>
      <c r="D273" s="98"/>
      <c r="E273" s="98"/>
      <c r="F273" s="102"/>
      <c r="G273" s="101"/>
      <c r="H273" s="101"/>
    </row>
    <row r="274" spans="2:8" ht="15.6" x14ac:dyDescent="0.3">
      <c r="B274" s="97"/>
      <c r="C274" s="98"/>
      <c r="D274" s="98"/>
      <c r="E274" s="98"/>
      <c r="F274" s="102"/>
      <c r="G274" s="101"/>
      <c r="H274" s="101"/>
    </row>
    <row r="275" spans="2:8" ht="15.6" x14ac:dyDescent="0.3">
      <c r="B275" s="97"/>
      <c r="C275" s="98"/>
      <c r="D275" s="98"/>
      <c r="E275" s="98"/>
      <c r="F275" s="102"/>
      <c r="G275" s="101"/>
      <c r="H275" s="101"/>
    </row>
    <row r="276" spans="2:8" ht="15.6" x14ac:dyDescent="0.3">
      <c r="B276" s="97"/>
      <c r="C276" s="98"/>
      <c r="D276" s="98"/>
      <c r="E276" s="98"/>
      <c r="F276" s="102"/>
      <c r="G276" s="101"/>
      <c r="H276" s="101"/>
    </row>
    <row r="277" spans="2:8" ht="15.6" x14ac:dyDescent="0.3">
      <c r="B277" s="97"/>
      <c r="C277" s="98"/>
      <c r="D277" s="98"/>
      <c r="E277" s="98"/>
      <c r="F277" s="102"/>
      <c r="G277" s="101"/>
      <c r="H277" s="101"/>
    </row>
    <row r="278" spans="2:8" ht="15.6" x14ac:dyDescent="0.3">
      <c r="B278" s="97"/>
      <c r="C278" s="98"/>
      <c r="D278" s="98"/>
      <c r="E278" s="98"/>
      <c r="F278" s="102"/>
      <c r="G278" s="101"/>
      <c r="H278" s="101"/>
    </row>
    <row r="279" spans="2:8" ht="15.6" x14ac:dyDescent="0.3">
      <c r="B279" s="97"/>
      <c r="C279" s="98"/>
      <c r="D279" s="98"/>
      <c r="E279" s="98"/>
      <c r="F279" s="102"/>
      <c r="G279" s="101"/>
      <c r="H279" s="101"/>
    </row>
    <row r="280" spans="2:8" ht="15.6" x14ac:dyDescent="0.3">
      <c r="B280" s="97"/>
      <c r="C280" s="98"/>
      <c r="D280" s="98"/>
      <c r="E280" s="98"/>
      <c r="F280" s="102"/>
      <c r="G280" s="101"/>
      <c r="H280" s="101"/>
    </row>
    <row r="281" spans="2:8" ht="15.6" x14ac:dyDescent="0.3">
      <c r="B281" s="97"/>
      <c r="C281" s="98"/>
      <c r="D281" s="98"/>
      <c r="E281" s="98"/>
      <c r="F281" s="102"/>
      <c r="G281" s="101"/>
      <c r="H281" s="101"/>
    </row>
    <row r="282" spans="2:8" ht="15.6" x14ac:dyDescent="0.3">
      <c r="B282" s="97"/>
      <c r="C282" s="98"/>
      <c r="D282" s="98"/>
      <c r="E282" s="98"/>
      <c r="F282" s="102"/>
      <c r="G282" s="101"/>
      <c r="H282" s="101"/>
    </row>
    <row r="283" spans="2:8" ht="15.6" x14ac:dyDescent="0.3">
      <c r="B283" s="97"/>
      <c r="C283" s="98"/>
      <c r="D283" s="98"/>
      <c r="E283" s="98"/>
      <c r="F283" s="102"/>
      <c r="G283" s="101"/>
      <c r="H283" s="101"/>
    </row>
    <row r="284" spans="2:8" ht="15.6" x14ac:dyDescent="0.3">
      <c r="B284" s="97"/>
      <c r="C284" s="98"/>
      <c r="D284" s="98"/>
      <c r="E284" s="98"/>
      <c r="F284" s="102"/>
      <c r="G284" s="101"/>
      <c r="H284" s="101"/>
    </row>
    <row r="285" spans="2:8" ht="15.6" x14ac:dyDescent="0.3">
      <c r="B285" s="97"/>
      <c r="C285" s="98"/>
      <c r="D285" s="98"/>
      <c r="E285" s="98"/>
      <c r="F285" s="102"/>
      <c r="G285" s="101"/>
      <c r="H285" s="101"/>
    </row>
    <row r="286" spans="2:8" ht="15.6" x14ac:dyDescent="0.3">
      <c r="B286" s="97"/>
      <c r="C286" s="98"/>
      <c r="D286" s="98"/>
      <c r="E286" s="98"/>
      <c r="F286" s="102"/>
      <c r="G286" s="101"/>
      <c r="H286" s="101"/>
    </row>
    <row r="287" spans="2:8" ht="15.6" x14ac:dyDescent="0.3">
      <c r="B287" s="97"/>
      <c r="C287" s="98"/>
      <c r="D287" s="98"/>
      <c r="E287" s="98"/>
      <c r="F287" s="102"/>
      <c r="G287" s="101"/>
      <c r="H287" s="101"/>
    </row>
    <row r="288" spans="2:8" ht="15.6" x14ac:dyDescent="0.3">
      <c r="B288" s="97"/>
      <c r="C288" s="98"/>
      <c r="D288" s="98"/>
      <c r="E288" s="98"/>
      <c r="F288" s="102"/>
      <c r="G288" s="101"/>
      <c r="H288" s="101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01 11 2021</vt:lpstr>
      <vt:lpstr>'01 11 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2021-09-07T07:49:08Z</cp:lastPrinted>
  <dcterms:created xsi:type="dcterms:W3CDTF">2021-02-05T11:49:44Z</dcterms:created>
  <dcterms:modified xsi:type="dcterms:W3CDTF">2021-11-08T14:56:46Z</dcterms:modified>
</cp:coreProperties>
</file>