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0\Desktop\2 0 2 0\на сайт\"/>
    </mc:Choice>
  </mc:AlternateContent>
  <bookViews>
    <workbookView xWindow="0" yWindow="0" windowWidth="15360" windowHeight="7752"/>
  </bookViews>
  <sheets>
    <sheet name="січень-лютий2020" sheetId="1" r:id="rId1"/>
  </sheets>
  <definedNames>
    <definedName name="_xlnm.Print_Area" localSheetId="0">'січень-лютий2020'!$A$1:$P$112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0" i="1" l="1"/>
  <c r="H109" i="1"/>
  <c r="G109" i="1"/>
  <c r="F108" i="1"/>
  <c r="H108" i="1" s="1"/>
  <c r="E108" i="1"/>
  <c r="D108" i="1"/>
  <c r="F107" i="1"/>
  <c r="H107" i="1" s="1"/>
  <c r="E107" i="1"/>
  <c r="D107" i="1"/>
  <c r="H106" i="1"/>
  <c r="G106" i="1"/>
  <c r="D106" i="1"/>
  <c r="D105" i="1" s="1"/>
  <c r="D103" i="1" s="1"/>
  <c r="F105" i="1"/>
  <c r="G105" i="1" s="1"/>
  <c r="E105" i="1"/>
  <c r="E103" i="1" s="1"/>
  <c r="H104" i="1"/>
  <c r="T103" i="1"/>
  <c r="H102" i="1"/>
  <c r="G102" i="1"/>
  <c r="H101" i="1"/>
  <c r="H100" i="1"/>
  <c r="H99" i="1"/>
  <c r="G99" i="1"/>
  <c r="H98" i="1"/>
  <c r="G98" i="1"/>
  <c r="F98" i="1"/>
  <c r="E98" i="1"/>
  <c r="D98" i="1"/>
  <c r="H97" i="1"/>
  <c r="G97" i="1"/>
  <c r="F96" i="1"/>
  <c r="H96" i="1" s="1"/>
  <c r="E96" i="1"/>
  <c r="D96" i="1"/>
  <c r="H95" i="1"/>
  <c r="G95" i="1"/>
  <c r="H94" i="1"/>
  <c r="G94" i="1"/>
  <c r="H93" i="1"/>
  <c r="G93" i="1"/>
  <c r="F93" i="1"/>
  <c r="E93" i="1"/>
  <c r="D93" i="1"/>
  <c r="H92" i="1"/>
  <c r="G92" i="1"/>
  <c r="H91" i="1"/>
  <c r="G91" i="1"/>
  <c r="H90" i="1"/>
  <c r="G90" i="1"/>
  <c r="H89" i="1"/>
  <c r="G89" i="1"/>
  <c r="H88" i="1"/>
  <c r="G88" i="1"/>
  <c r="H87" i="1"/>
  <c r="H86" i="1"/>
  <c r="H85" i="1"/>
  <c r="G85" i="1"/>
  <c r="H84" i="1"/>
  <c r="H83" i="1"/>
  <c r="G83" i="1"/>
  <c r="F83" i="1"/>
  <c r="E83" i="1"/>
  <c r="D83" i="1"/>
  <c r="E82" i="1"/>
  <c r="D82" i="1"/>
  <c r="H81" i="1"/>
  <c r="G81" i="1"/>
  <c r="H80" i="1"/>
  <c r="G80" i="1"/>
  <c r="H79" i="1"/>
  <c r="H78" i="1"/>
  <c r="G78" i="1"/>
  <c r="H77" i="1"/>
  <c r="F77" i="1"/>
  <c r="G77" i="1" s="1"/>
  <c r="E77" i="1"/>
  <c r="E73" i="1" s="1"/>
  <c r="D77" i="1"/>
  <c r="D73" i="1" s="1"/>
  <c r="D72" i="1" s="1"/>
  <c r="H76" i="1"/>
  <c r="H75" i="1"/>
  <c r="F74" i="1"/>
  <c r="F73" i="1" s="1"/>
  <c r="D74" i="1"/>
  <c r="H71" i="1"/>
  <c r="G71" i="1"/>
  <c r="H70" i="1"/>
  <c r="G70" i="1"/>
  <c r="H69" i="1"/>
  <c r="H68" i="1"/>
  <c r="F67" i="1"/>
  <c r="H67" i="1" s="1"/>
  <c r="E67" i="1"/>
  <c r="D67" i="1"/>
  <c r="H66" i="1"/>
  <c r="H65" i="1"/>
  <c r="H64" i="1"/>
  <c r="H63" i="1"/>
  <c r="H62" i="1"/>
  <c r="H61" i="1"/>
  <c r="H60" i="1"/>
  <c r="F59" i="1"/>
  <c r="H59" i="1" s="1"/>
  <c r="E59" i="1"/>
  <c r="D59" i="1"/>
  <c r="H58" i="1"/>
  <c r="H57" i="1"/>
  <c r="G57" i="1"/>
  <c r="F56" i="1"/>
  <c r="G56" i="1" s="1"/>
  <c r="E56" i="1"/>
  <c r="D56" i="1"/>
  <c r="H55" i="1"/>
  <c r="G55" i="1"/>
  <c r="H54" i="1"/>
  <c r="F54" i="1"/>
  <c r="G54" i="1" s="1"/>
  <c r="E54" i="1"/>
  <c r="E42" i="1" s="1"/>
  <c r="D54" i="1"/>
  <c r="D42" i="1" s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T43" i="1"/>
  <c r="F43" i="1"/>
  <c r="H43" i="1" s="1"/>
  <c r="E43" i="1"/>
  <c r="D43" i="1"/>
  <c r="H41" i="1"/>
  <c r="G41" i="1"/>
  <c r="F40" i="1"/>
  <c r="H40" i="1" s="1"/>
  <c r="E40" i="1"/>
  <c r="D40" i="1"/>
  <c r="H39" i="1"/>
  <c r="G39" i="1"/>
  <c r="E38" i="1"/>
  <c r="G38" i="1" s="1"/>
  <c r="D38" i="1"/>
  <c r="D36" i="1" s="1"/>
  <c r="F37" i="1"/>
  <c r="G37" i="1" s="1"/>
  <c r="E37" i="1"/>
  <c r="E36" i="1" s="1"/>
  <c r="E29" i="1" s="1"/>
  <c r="D37" i="1"/>
  <c r="F36" i="1"/>
  <c r="H36" i="1" s="1"/>
  <c r="H35" i="1"/>
  <c r="H34" i="1"/>
  <c r="H33" i="1"/>
  <c r="G33" i="1"/>
  <c r="H32" i="1"/>
  <c r="G32" i="1"/>
  <c r="F32" i="1"/>
  <c r="T31" i="1"/>
  <c r="H31" i="1"/>
  <c r="G31" i="1"/>
  <c r="F31" i="1"/>
  <c r="E31" i="1"/>
  <c r="D31" i="1"/>
  <c r="H30" i="1"/>
  <c r="G30" i="1"/>
  <c r="T29" i="1"/>
  <c r="H28" i="1"/>
  <c r="F28" i="1"/>
  <c r="G28" i="1" s="1"/>
  <c r="E28" i="1"/>
  <c r="D28" i="1"/>
  <c r="F27" i="1"/>
  <c r="H27" i="1" s="1"/>
  <c r="D27" i="1"/>
  <c r="H26" i="1"/>
  <c r="F26" i="1"/>
  <c r="G26" i="1" s="1"/>
  <c r="E26" i="1"/>
  <c r="D26" i="1"/>
  <c r="F25" i="1"/>
  <c r="G25" i="1" s="1"/>
  <c r="E25" i="1"/>
  <c r="D25" i="1"/>
  <c r="F24" i="1"/>
  <c r="H24" i="1" s="1"/>
  <c r="E24" i="1"/>
  <c r="D24" i="1"/>
  <c r="H23" i="1"/>
  <c r="G23" i="1"/>
  <c r="F23" i="1"/>
  <c r="E23" i="1"/>
  <c r="D23" i="1"/>
  <c r="H22" i="1"/>
  <c r="F22" i="1"/>
  <c r="G22" i="1" s="1"/>
  <c r="E22" i="1"/>
  <c r="D22" i="1"/>
  <c r="F21" i="1"/>
  <c r="G21" i="1" s="1"/>
  <c r="E21" i="1"/>
  <c r="E18" i="1" s="1"/>
  <c r="D21" i="1"/>
  <c r="H20" i="1"/>
  <c r="H19" i="1"/>
  <c r="D18" i="1"/>
  <c r="H17" i="1"/>
  <c r="D17" i="1"/>
  <c r="H16" i="1"/>
  <c r="G16" i="1"/>
  <c r="F16" i="1"/>
  <c r="E16" i="1"/>
  <c r="D16" i="1"/>
  <c r="H15" i="1"/>
  <c r="F15" i="1"/>
  <c r="G15" i="1" s="1"/>
  <c r="E15" i="1"/>
  <c r="D15" i="1"/>
  <c r="D12" i="1" s="1"/>
  <c r="D11" i="1" s="1"/>
  <c r="F14" i="1"/>
  <c r="G14" i="1" s="1"/>
  <c r="E14" i="1"/>
  <c r="E12" i="1" s="1"/>
  <c r="E11" i="1" s="1"/>
  <c r="E10" i="1" s="1"/>
  <c r="D14" i="1"/>
  <c r="F13" i="1"/>
  <c r="H13" i="1" s="1"/>
  <c r="E13" i="1"/>
  <c r="D13" i="1"/>
  <c r="D29" i="1" l="1"/>
  <c r="D10" i="1" s="1"/>
  <c r="D111" i="1" s="1"/>
  <c r="H73" i="1"/>
  <c r="G73" i="1"/>
  <c r="F72" i="1"/>
  <c r="E72" i="1"/>
  <c r="E111" i="1" s="1"/>
  <c r="G13" i="1"/>
  <c r="G24" i="1"/>
  <c r="G36" i="1"/>
  <c r="G43" i="1"/>
  <c r="H74" i="1"/>
  <c r="F12" i="1"/>
  <c r="H14" i="1"/>
  <c r="H21" i="1"/>
  <c r="H25" i="1"/>
  <c r="F29" i="1"/>
  <c r="H37" i="1"/>
  <c r="H38" i="1"/>
  <c r="F42" i="1"/>
  <c r="H56" i="1"/>
  <c r="H105" i="1"/>
  <c r="G40" i="1"/>
  <c r="G67" i="1"/>
  <c r="G96" i="1"/>
  <c r="F18" i="1"/>
  <c r="F82" i="1"/>
  <c r="F103" i="1"/>
  <c r="H18" i="1" l="1"/>
  <c r="G18" i="1"/>
  <c r="H103" i="1"/>
  <c r="G103" i="1"/>
  <c r="H42" i="1"/>
  <c r="G42" i="1"/>
  <c r="H82" i="1"/>
  <c r="G82" i="1"/>
  <c r="G72" i="1"/>
  <c r="H72" i="1"/>
  <c r="G29" i="1"/>
  <c r="H29" i="1"/>
  <c r="F11" i="1"/>
  <c r="H12" i="1"/>
  <c r="G12" i="1"/>
  <c r="H11" i="1" l="1"/>
  <c r="G11" i="1"/>
  <c r="F10" i="1"/>
  <c r="G10" i="1" l="1"/>
  <c r="F111" i="1"/>
  <c r="H10" i="1"/>
  <c r="H111" i="1" l="1"/>
  <c r="G111" i="1"/>
</calcChain>
</file>

<file path=xl/sharedStrings.xml><?xml version="1.0" encoding="utf-8"?>
<sst xmlns="http://schemas.openxmlformats.org/spreadsheetml/2006/main" count="177" uniqueCount="172">
  <si>
    <t xml:space="preserve">Аналіз виконання фактичних надходжень по доходах загального фонду бюджету міста Києва,                                                          що зібрані на території Голосіївського району за січень-лютий 2020 року в порівнянні з фактичними надходженнями                                                за січень-лютий 2019 року </t>
  </si>
  <si>
    <t>/тис. грн./</t>
  </si>
  <si>
    <t>Код бюджетної класифікації</t>
  </si>
  <si>
    <t>Назва доходів</t>
  </si>
  <si>
    <t>Фактичні надходження                       за 2019 рік</t>
  </si>
  <si>
    <t>Фактичні надходження за січень-лютий 2019 року</t>
  </si>
  <si>
    <t xml:space="preserve">Фактичні надходження станом на </t>
  </si>
  <si>
    <t xml:space="preserve">  % виконання до фактичних надходжень за січень-лютий 2019 року</t>
  </si>
  <si>
    <t>абсолютне відхилення від фактичних надходжень за січень-лютий 2019 року</t>
  </si>
  <si>
    <t>01.03.2020 року</t>
  </si>
  <si>
    <t>Доходи бюджету загального фонду</t>
  </si>
  <si>
    <t>Податкові надходження</t>
  </si>
  <si>
    <t xml:space="preserve"> Податки на доходи, податки на прибуток, податки на збільшення ринкової вартості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</si>
  <si>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</si>
  <si>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</si>
  <si>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</si>
  <si>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11010200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</si>
  <si>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</si>
  <si>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</si>
  <si>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</si>
  <si>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</si>
  <si>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</si>
  <si>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11010600, 11010900</t>
  </si>
  <si>
    <t>Податок на доходи фізичних осіб із суми пенсійних виплат або щомісячного довічного грошового утримання, що оподатковуються відповідно до підпункту 164.2.19 пункту 164.2 статті 164 Податкового кодексу</t>
  </si>
  <si>
    <t>Податок на прибуток підприємств</t>
  </si>
  <si>
    <t xml:space="preserve">Податок на прибуток підприємств та фінансових установ комунальної власності </t>
  </si>
  <si>
    <t>11020202</t>
  </si>
  <si>
    <t>11020300</t>
  </si>
  <si>
    <t>Податок на прибуток підприємств, створених за участю інозомних інвесторів</t>
  </si>
  <si>
    <t>11020500</t>
  </si>
  <si>
    <t>Податок на прибуток іноземних юридичних осіб</t>
  </si>
  <si>
    <t>11020600</t>
  </si>
  <si>
    <t>Податок на прибуток банківських організацій, включаючи філіали аналогічних організацій, розташованих на території України  </t>
  </si>
  <si>
    <t>11020700</t>
  </si>
  <si>
    <t>Податок на прибуток страхових організацій, включаючи філіали аналогічних організацій, розташованих на території України  </t>
  </si>
  <si>
    <t>11020900</t>
  </si>
  <si>
    <t>Податок на прибуток організацій і підприємств споживчої кооперації, кооперативів та громадських об'єднань  </t>
  </si>
  <si>
    <t>11021000</t>
  </si>
  <si>
    <t>Податок на прибуток приватних підприємств  </t>
  </si>
  <si>
    <t>11021100</t>
  </si>
  <si>
    <t>Інші платники податку на прибуток</t>
  </si>
  <si>
    <t>11021600</t>
  </si>
  <si>
    <t>Податок на прибуток фінансових установ, включаючи філіали аналогічних організацій, розташованих на території України, за винятком страхових організацій  </t>
  </si>
  <si>
    <t>Рентна плата та плата за використання інших природних ресурсів</t>
  </si>
  <si>
    <t>13010000</t>
  </si>
  <si>
    <t>Рентна плата за спеціальне використання лісових ресурсів</t>
  </si>
  <si>
    <t>Рентна плата за спеціальне використання води</t>
  </si>
  <si>
    <t>13020100</t>
  </si>
  <si>
    <t xml:space="preserve">Рентна плата за спеціальне використання води (крім рентної плати за спеціальне використання води водних об'єктів місцевого значення) </t>
  </si>
  <si>
    <t xml:space="preserve">Рентна плата за спеціальне використання води водних об'єктів місцевого значення </t>
  </si>
  <si>
    <t>13020401</t>
  </si>
  <si>
    <t>Надходження рентної плати за спеціальне використання води від підприємств житлово-комунального господарства</t>
  </si>
  <si>
    <t>13020600</t>
  </si>
  <si>
    <t>Рентна плата за спеціальне використання води в частині використання вод для потреб водного транспорту</t>
  </si>
  <si>
    <t>Рентна плата за користування надрами</t>
  </si>
  <si>
    <t>13030100</t>
  </si>
  <si>
    <t xml:space="preserve">Рентна плата за користування надрами для видобування корисних копалин загальнодержавного значення </t>
  </si>
  <si>
    <t>13030200, 13030600</t>
  </si>
  <si>
    <t xml:space="preserve">Рентна плата за користування надрами для видобування корисних копалин місцевого значення </t>
  </si>
  <si>
    <t>13070000</t>
  </si>
  <si>
    <t>Плата за використання інших природних ресурсів</t>
  </si>
  <si>
    <t>Внутрішні податки на товари та послуги</t>
  </si>
  <si>
    <t>Акцизний податок з реалізації субєктами господарювання роздрібної торгівлі підакцизних товарів</t>
  </si>
  <si>
    <t>18000000</t>
  </si>
  <si>
    <t>Місцеві податки</t>
  </si>
  <si>
    <t>18010000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</si>
  <si>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</si>
  <si>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</si>
  <si>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</si>
  <si>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</si>
  <si>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</si>
  <si>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</si>
  <si>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</si>
  <si>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</si>
  <si>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</si>
  <si>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18011000</t>
  </si>
  <si>
    <t>Транспортний податок з фізичних осіб</t>
  </si>
  <si>
    <t>18011100</t>
  </si>
  <si>
    <t>Транспортний податок з юридичних осіб</t>
  </si>
  <si>
    <t>18020000</t>
  </si>
  <si>
    <t>Збір для місця паркування транспортних засобів</t>
  </si>
  <si>
    <t>18020100</t>
  </si>
  <si>
    <t>Збір за місця для паркування транспортних засобів, сплачений юридичними особами</t>
  </si>
  <si>
    <t>18030000</t>
  </si>
  <si>
    <t>Туристичний збір</t>
  </si>
  <si>
    <t>18030100</t>
  </si>
  <si>
    <t>Туристичний збір, сплачений юридичними особами</t>
  </si>
  <si>
    <t>18030200</t>
  </si>
  <si>
    <t>Туристичний збір, сплачений фізичними особами</t>
  </si>
  <si>
    <t>18040000</t>
  </si>
  <si>
    <t>Збір за провадження деяких видів підприємницької діяльності</t>
  </si>
  <si>
    <t>Збір за провадження торговельної діяльності (роздрібна торгівля) сплачений фізичними особами, що справлявся до 1 січня 2015 року</t>
  </si>
  <si>
    <t>Збір за провадження торговельноїдіяльності (роздрібна торгівля) сплачений юридичними особами, що справлявся до 1 січня 2015 року</t>
  </si>
  <si>
    <t>Збір за провадження торговельної діяльності (оптова торгівля) сплачений фізичними особами, що справлявся до 1 січня 2015 року</t>
  </si>
  <si>
    <t>Збір за провадження торговельної діяльності (ресторанне господарство) сплачений фізичними особами, що справлявся до 1 січня 2015 року</t>
  </si>
  <si>
    <t>Збір за провадження торговельної діяльності (оптова торгівля) сплачений юридичними особами, що справлявся до 1 січня 2015 року</t>
  </si>
  <si>
    <t>Збір за провадження торговельної діяльності (ресторанне господарство) сплачений юридичними особами, що справлявся до 1 січня 2015 року</t>
  </si>
  <si>
    <t>Збір за провадження діяльності з надання платних послуг, сплачений юридичними особами, що справлявся до 1 січня 2015 року</t>
  </si>
  <si>
    <t>18050000</t>
  </si>
  <si>
    <t>Єдиний податок</t>
  </si>
  <si>
    <t>18050100 18050500</t>
  </si>
  <si>
    <t>Єдиний податок з юридичних осіб, нарахований до 1 січня 2011 року</t>
  </si>
  <si>
    <t>18050200</t>
  </si>
  <si>
    <t>Єдиний податок з фізичних осіб, нарахований до 1 січня 2011 року </t>
  </si>
  <si>
    <t>18050300</t>
  </si>
  <si>
    <t>Єдиний податок з юридичний осіб</t>
  </si>
  <si>
    <t>18050400</t>
  </si>
  <si>
    <t>Єдиний податок з фізичних осіб</t>
  </si>
  <si>
    <t>Неподаткові надходження</t>
  </si>
  <si>
    <t xml:space="preserve"> Доходи від власності та підприємницької діяльності</t>
  </si>
  <si>
    <t>21010000</t>
  </si>
  <si>
    <t>Частина чистого прибутку (доходу) комунальних унітарних підприємств та їх обєднань, що вилучається до бюджету, та дивіденди(дохід), нараховані на акції (частки, паї)</t>
  </si>
  <si>
    <t>21010300</t>
  </si>
  <si>
    <t>Частина чистого прибутку (доходу) комунальних унітарних підприємств та їх об"єднань, що вилучається до відповідного місцевого бюджету</t>
  </si>
  <si>
    <t>21010302</t>
  </si>
  <si>
    <t>Частина чистого прибутку (доходу) комунальних унітарних підприємств та їх об"єднань,що вилучаються до місцевого бюджету району</t>
  </si>
  <si>
    <t>Інші надходження</t>
  </si>
  <si>
    <t>21080500</t>
  </si>
  <si>
    <t>21080900</t>
  </si>
  <si>
    <t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операцій у сфері торгівлі, громадського харчування та послуг</t>
  </si>
  <si>
    <t>21081100</t>
  </si>
  <si>
    <t>Адміністративні штрафи та інші санкції</t>
  </si>
  <si>
    <t>21081500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</si>
  <si>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</t>
  </si>
  <si>
    <t xml:space="preserve"> 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</si>
  <si>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</si>
  <si>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</si>
  <si>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22010200</t>
  </si>
  <si>
    <t>Плата за ліцензії на певні види господарської діяльності та сертифікати, що видаються Радою міністрів Автономної Республіки Крим, виконавчими органами місцевих рад і місцевими органами виконавчої влади </t>
  </si>
  <si>
    <t>22010300</t>
  </si>
  <si>
    <t xml:space="preserve">Адміністративний збір за проведення державної реєстрації юридичних осіб та фізичних осіб - підприємців </t>
  </si>
  <si>
    <t>22010500</t>
  </si>
  <si>
    <t>Плата за ліцензії на виробництво спирту, алк.напоїв та тютюнових виробів</t>
  </si>
  <si>
    <t>22010600</t>
  </si>
  <si>
    <t>Плата за ліцензії на право експорту, імпорту та оптової торгівлі спирту етилового, коньячного та плодового  </t>
  </si>
  <si>
    <t>22010700</t>
  </si>
  <si>
    <t>Плата за ліцензії на право експорту, імпорту алкогольними напоями та тютюновими виробами</t>
  </si>
  <si>
    <t>22010900</t>
  </si>
  <si>
    <t xml:space="preserve">Плата за державну реєстрацію (крім реєстраційного збору за проведення державної реєстрації юридичних осіб та фізичних осіб - підприємців) </t>
  </si>
  <si>
    <t>22011000</t>
  </si>
  <si>
    <t>Плата за ліцензії на право оптової торгівлі  алкогольними напоями та тютюновими виробами</t>
  </si>
  <si>
    <t>22011100</t>
  </si>
  <si>
    <t xml:space="preserve"> Плата за ліцензії на право роздрібної торгівлі алкогольними напоями та тютюновими виробами</t>
  </si>
  <si>
    <t>22011800</t>
  </si>
  <si>
    <t>Плата за ліцензії та сертифікати, що сплачується ліцензіатами за місцем здійснення діяльності</t>
  </si>
  <si>
    <t>22012500</t>
  </si>
  <si>
    <t>22012600</t>
  </si>
  <si>
    <t xml:space="preserve">Адміністративний збір за державну реєстрацію речових прав на нерухоме майно та їх обтяжень </t>
  </si>
  <si>
    <t>22012900</t>
  </si>
  <si>
    <t>Плата з скорочення термінів надання послуг у сфері державної реєстрації речових прав на нерухоме майно та їх бтяжень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</si>
  <si>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</si>
  <si>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цілісним майновим комплексом та іншим майном, що перебуває у комунальній власності</t>
  </si>
  <si>
    <t>Державне мито</t>
  </si>
  <si>
    <t>Державне мито, що сплачується за місцем розгляду та оформлення документів, у тому числі за оформленням документів на спадщину і дарування</t>
  </si>
  <si>
    <t>22090200</t>
  </si>
  <si>
    <t>Державне мито, не віднесене до інших категорій</t>
  </si>
  <si>
    <t>22090300</t>
  </si>
  <si>
    <t>Державне мито, пов`язані з одерженням патентів на об`єкти інтелектуальної власності</t>
  </si>
  <si>
    <t>22090400</t>
  </si>
  <si>
    <t xml:space="preserve">Державне мито, пов"язане з видачею та оформленням закордонних паспортів (посвідок) та паспортів громадян України </t>
  </si>
  <si>
    <t xml:space="preserve"> Інші неподаткові надходження</t>
  </si>
  <si>
    <t>Надходження сум кредиторської та депонентської заборгованості підприємств, організацій та установ, щодо яких минув строк позовної давності</t>
  </si>
  <si>
    <t>24060300, 24060600</t>
  </si>
  <si>
    <t>30000000</t>
  </si>
  <si>
    <t>Доходи від операцій з капіталом</t>
  </si>
  <si>
    <t>31000000</t>
  </si>
  <si>
    <t>Надходження від продажу осоновного капіталу</t>
  </si>
  <si>
    <t>31010200</t>
  </si>
  <si>
    <t>Надходження коштів від реалізації безхазяйного майна, знахідок, спадкового 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</si>
  <si>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r>
      <t>31020000</t>
    </r>
    <r>
      <rPr>
        <sz val="12"/>
        <rFont val="Times New Roman"/>
        <family val="1"/>
        <charset val="204"/>
      </rPr>
      <t> </t>
    </r>
  </si>
  <si>
    <t>Надходження коштів від Державного фонду дорогоцінних металів і дорогоцінного каміння  </t>
  </si>
  <si>
    <t>Разом доходів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</si>
</sst>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"/>
    <numFmt numFmtId="166" formatCode="#,##0.0"/>
  </numFmts>
  <fonts count="21" x14ac:knownFonts="1">
    <font>
      <sz val="10"/>
      <name val="Arial Cyr"/>
      <charset val="204"/>
    </font>
    <font>
      <sz val="10"/>
      <name val="Arial Cyr"/>
      <family val="2"/>
      <charset val="204"/>
    </font>
    <font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8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6"/>
      <name val="Times New Roman"/>
      <family val="1"/>
      <charset val="204"/>
    </font>
    <font>
      <sz val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1" fillId="0" borderId="0"/>
    <xf numFmtId="0" fontId="11" fillId="0" borderId="0"/>
  </cellStyleXfs>
  <cellXfs count="116">
    <xf numFmtId="0" fontId="0" fillId="0" borderId="0" xfId="0"/>
    <xf numFmtId="49" fontId="2" fillId="0" borderId="0" xfId="1" applyNumberFormat="1" applyFont="1" applyProtection="1"/>
    <xf numFmtId="0" fontId="3" fillId="0" borderId="0" xfId="1" applyFont="1" applyBorder="1" applyAlignment="1" applyProtection="1">
      <alignment horizontal="left"/>
    </xf>
    <xf numFmtId="0" fontId="3" fillId="0" borderId="0" xfId="1" applyFont="1" applyBorder="1" applyAlignment="1" applyProtection="1">
      <alignment horizontal="centerContinuous"/>
    </xf>
    <xf numFmtId="3" fontId="3" fillId="0" borderId="0" xfId="1" applyNumberFormat="1" applyFont="1" applyBorder="1" applyAlignment="1" applyProtection="1">
      <alignment horizontal="centerContinuous"/>
    </xf>
    <xf numFmtId="0" fontId="2" fillId="0" borderId="0" xfId="1" applyFont="1" applyFill="1" applyBorder="1" applyProtection="1"/>
    <xf numFmtId="0" fontId="4" fillId="0" borderId="0" xfId="0" applyFont="1"/>
    <xf numFmtId="0" fontId="6" fillId="0" borderId="0" xfId="2" applyFont="1" applyFill="1" applyBorder="1" applyAlignment="1">
      <alignment horizontal="center" vertical="justify" wrapText="1"/>
    </xf>
    <xf numFmtId="0" fontId="7" fillId="0" borderId="0" xfId="1" applyFont="1" applyFill="1" applyBorder="1" applyProtection="1"/>
    <xf numFmtId="0" fontId="8" fillId="0" borderId="0" xfId="1" applyFont="1" applyFill="1" applyBorder="1" applyProtection="1"/>
    <xf numFmtId="0" fontId="4" fillId="0" borderId="0" xfId="3" applyFont="1"/>
    <xf numFmtId="0" fontId="9" fillId="0" borderId="0" xfId="1" applyFont="1" applyBorder="1" applyAlignment="1" applyProtection="1">
      <alignment horizontal="left"/>
    </xf>
    <xf numFmtId="0" fontId="9" fillId="0" borderId="0" xfId="1" applyFont="1" applyBorder="1" applyAlignment="1" applyProtection="1">
      <alignment horizontal="centerContinuous"/>
    </xf>
    <xf numFmtId="0" fontId="10" fillId="0" borderId="0" xfId="1" applyFont="1" applyBorder="1" applyAlignment="1" applyProtection="1">
      <alignment wrapText="1"/>
    </xf>
    <xf numFmtId="3" fontId="9" fillId="0" borderId="0" xfId="1" applyNumberFormat="1" applyFont="1" applyBorder="1" applyAlignment="1" applyProtection="1">
      <alignment horizontal="centerContinuous"/>
      <protection locked="0"/>
    </xf>
    <xf numFmtId="49" fontId="10" fillId="0" borderId="1" xfId="1" applyNumberFormat="1" applyFont="1" applyBorder="1" applyAlignment="1" applyProtection="1">
      <alignment horizontal="center" vertical="center" wrapText="1"/>
    </xf>
    <xf numFmtId="0" fontId="10" fillId="0" borderId="1" xfId="1" applyFont="1" applyBorder="1" applyAlignment="1" applyProtection="1">
      <alignment horizontal="center" wrapText="1"/>
    </xf>
    <xf numFmtId="0" fontId="10" fillId="0" borderId="1" xfId="1" applyFont="1" applyBorder="1" applyAlignment="1" applyProtection="1">
      <alignment horizontal="center" vertical="center" wrapText="1"/>
    </xf>
    <xf numFmtId="3" fontId="10" fillId="0" borderId="1" xfId="1" applyNumberFormat="1" applyFont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wrapText="1"/>
    </xf>
    <xf numFmtId="0" fontId="10" fillId="0" borderId="0" xfId="0" applyFont="1"/>
    <xf numFmtId="49" fontId="10" fillId="0" borderId="2" xfId="1" applyNumberFormat="1" applyFont="1" applyBorder="1" applyAlignment="1" applyProtection="1">
      <alignment horizontal="center" vertical="center" wrapText="1"/>
    </xf>
    <xf numFmtId="0" fontId="10" fillId="0" borderId="2" xfId="1" applyFont="1" applyBorder="1" applyAlignment="1" applyProtection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3" fontId="10" fillId="0" borderId="2" xfId="1" applyNumberFormat="1" applyFont="1" applyBorder="1" applyAlignment="1" applyProtection="1">
      <alignment horizontal="center" vertical="center" wrapText="1"/>
    </xf>
    <xf numFmtId="49" fontId="10" fillId="0" borderId="3" xfId="1" applyNumberFormat="1" applyFont="1" applyBorder="1" applyAlignment="1" applyProtection="1">
      <alignment horizontal="center" vertical="center" wrapText="1"/>
    </xf>
    <xf numFmtId="0" fontId="10" fillId="0" borderId="3" xfId="1" applyFont="1" applyBorder="1" applyAlignment="1" applyProtection="1">
      <alignment horizontal="center" wrapText="1"/>
    </xf>
    <xf numFmtId="0" fontId="0" fillId="0" borderId="3" xfId="0" applyBorder="1" applyAlignment="1">
      <alignment horizontal="center" vertical="center" wrapText="1"/>
    </xf>
    <xf numFmtId="14" fontId="10" fillId="0" borderId="4" xfId="1" applyNumberFormat="1" applyFont="1" applyBorder="1" applyAlignment="1" applyProtection="1">
      <alignment horizontal="center" vertical="center" wrapText="1"/>
    </xf>
    <xf numFmtId="3" fontId="10" fillId="0" borderId="3" xfId="1" applyNumberFormat="1" applyFont="1" applyBorder="1" applyAlignment="1" applyProtection="1">
      <alignment horizontal="center" vertical="center" wrapText="1"/>
    </xf>
    <xf numFmtId="49" fontId="10" fillId="0" borderId="4" xfId="1" applyNumberFormat="1" applyFont="1" applyBorder="1" applyAlignment="1" applyProtection="1">
      <alignment horizontal="center" wrapText="1"/>
    </xf>
    <xf numFmtId="0" fontId="10" fillId="0" borderId="4" xfId="1" applyFont="1" applyBorder="1" applyAlignment="1" applyProtection="1">
      <alignment horizontal="center" wrapText="1"/>
    </xf>
    <xf numFmtId="3" fontId="10" fillId="0" borderId="4" xfId="1" applyNumberFormat="1" applyFont="1" applyBorder="1" applyAlignment="1" applyProtection="1">
      <alignment horizontal="center" wrapText="1"/>
    </xf>
    <xf numFmtId="0" fontId="7" fillId="0" borderId="0" xfId="1" applyFont="1" applyFill="1" applyBorder="1" applyAlignment="1" applyProtection="1">
      <alignment wrapText="1"/>
    </xf>
    <xf numFmtId="0" fontId="7" fillId="0" borderId="0" xfId="0" applyFont="1"/>
    <xf numFmtId="49" fontId="10" fillId="0" borderId="4" xfId="4" applyNumberFormat="1" applyFont="1" applyFill="1" applyBorder="1" applyAlignment="1" applyProtection="1">
      <alignment horizontal="center"/>
    </xf>
    <xf numFmtId="0" fontId="10" fillId="0" borderId="4" xfId="4" applyFont="1" applyBorder="1" applyAlignment="1" applyProtection="1">
      <alignment horizontal="left" vertical="center" wrapText="1"/>
    </xf>
    <xf numFmtId="164" fontId="7" fillId="0" borderId="4" xfId="1" applyNumberFormat="1" applyFont="1" applyBorder="1" applyAlignment="1" applyProtection="1">
      <alignment wrapText="1"/>
      <protection locked="0"/>
    </xf>
    <xf numFmtId="165" fontId="7" fillId="0" borderId="4" xfId="1" applyNumberFormat="1" applyFont="1" applyBorder="1" applyAlignment="1" applyProtection="1">
      <alignment wrapText="1"/>
      <protection locked="0"/>
    </xf>
    <xf numFmtId="0" fontId="7" fillId="0" borderId="5" xfId="1" applyFont="1" applyFill="1" applyBorder="1" applyAlignment="1" applyProtection="1">
      <alignment wrapText="1"/>
    </xf>
    <xf numFmtId="49" fontId="10" fillId="2" borderId="4" xfId="4" applyNumberFormat="1" applyFont="1" applyFill="1" applyBorder="1" applyAlignment="1" applyProtection="1">
      <alignment horizontal="center" vertical="center"/>
    </xf>
    <xf numFmtId="166" fontId="10" fillId="2" borderId="4" xfId="4" applyNumberFormat="1" applyFont="1" applyFill="1" applyBorder="1" applyAlignment="1" applyProtection="1">
      <alignment horizontal="left" vertical="center" wrapText="1"/>
    </xf>
    <xf numFmtId="166" fontId="3" fillId="2" borderId="4" xfId="1" applyNumberFormat="1" applyFont="1" applyFill="1" applyBorder="1" applyAlignment="1" applyProtection="1">
      <alignment wrapText="1"/>
    </xf>
    <xf numFmtId="165" fontId="3" fillId="2" borderId="4" xfId="1" applyNumberFormat="1" applyFont="1" applyFill="1" applyBorder="1" applyAlignment="1" applyProtection="1">
      <alignment wrapText="1"/>
    </xf>
    <xf numFmtId="3" fontId="10" fillId="0" borderId="5" xfId="1" applyNumberFormat="1" applyFont="1" applyFill="1" applyBorder="1" applyAlignment="1" applyProtection="1">
      <alignment wrapText="1"/>
    </xf>
    <xf numFmtId="3" fontId="10" fillId="0" borderId="0" xfId="1" applyNumberFormat="1" applyFont="1" applyFill="1" applyBorder="1" applyAlignment="1" applyProtection="1">
      <alignment wrapText="1"/>
    </xf>
    <xf numFmtId="49" fontId="10" fillId="0" borderId="4" xfId="4" applyNumberFormat="1" applyFont="1" applyBorder="1" applyAlignment="1" applyProtection="1">
      <alignment horizontal="center" vertical="center"/>
    </xf>
    <xf numFmtId="166" fontId="10" fillId="0" borderId="4" xfId="4" applyNumberFormat="1" applyFont="1" applyBorder="1" applyAlignment="1" applyProtection="1">
      <alignment horizontal="left" vertical="center" wrapText="1"/>
    </xf>
    <xf numFmtId="166" fontId="3" fillId="0" borderId="4" xfId="1" applyNumberFormat="1" applyFont="1" applyBorder="1" applyAlignment="1" applyProtection="1">
      <alignment wrapText="1"/>
    </xf>
    <xf numFmtId="165" fontId="3" fillId="0" borderId="4" xfId="1" applyNumberFormat="1" applyFont="1" applyBorder="1" applyAlignment="1" applyProtection="1">
      <alignment wrapText="1"/>
    </xf>
    <xf numFmtId="166" fontId="3" fillId="3" borderId="4" xfId="1" applyNumberFormat="1" applyFont="1" applyFill="1" applyBorder="1" applyAlignment="1" applyProtection="1">
      <alignment wrapText="1"/>
    </xf>
    <xf numFmtId="0" fontId="12" fillId="0" borderId="0" xfId="0" applyFont="1"/>
    <xf numFmtId="49" fontId="7" fillId="0" borderId="4" xfId="4" applyNumberFormat="1" applyFont="1" applyBorder="1" applyAlignment="1" applyProtection="1">
      <alignment horizontal="center" vertical="center"/>
    </xf>
    <xf numFmtId="166" fontId="7" fillId="0" borderId="4" xfId="4" applyNumberFormat="1" applyFont="1" applyBorder="1" applyAlignment="1" applyProtection="1">
      <alignment horizontal="left" vertical="center" wrapText="1"/>
    </xf>
    <xf numFmtId="166" fontId="8" fillId="0" borderId="4" xfId="1" applyNumberFormat="1" applyFont="1" applyBorder="1" applyAlignment="1" applyProtection="1">
      <alignment wrapText="1"/>
    </xf>
    <xf numFmtId="165" fontId="8" fillId="0" borderId="4" xfId="1" applyNumberFormat="1" applyFont="1" applyBorder="1" applyAlignment="1" applyProtection="1">
      <alignment wrapText="1"/>
    </xf>
    <xf numFmtId="3" fontId="13" fillId="0" borderId="5" xfId="1" applyNumberFormat="1" applyFont="1" applyFill="1" applyBorder="1" applyAlignment="1" applyProtection="1">
      <alignment wrapText="1"/>
    </xf>
    <xf numFmtId="3" fontId="7" fillId="0" borderId="0" xfId="1" applyNumberFormat="1" applyFont="1" applyFill="1" applyBorder="1" applyAlignment="1" applyProtection="1">
      <alignment wrapText="1"/>
    </xf>
    <xf numFmtId="3" fontId="13" fillId="0" borderId="0" xfId="1" applyNumberFormat="1" applyFont="1" applyFill="1" applyBorder="1" applyAlignment="1" applyProtection="1">
      <alignment wrapText="1"/>
    </xf>
    <xf numFmtId="0" fontId="14" fillId="0" borderId="0" xfId="0" applyFont="1"/>
    <xf numFmtId="3" fontId="7" fillId="0" borderId="5" xfId="1" applyNumberFormat="1" applyFont="1" applyFill="1" applyBorder="1" applyAlignment="1" applyProtection="1">
      <alignment wrapText="1"/>
    </xf>
    <xf numFmtId="166" fontId="8" fillId="3" borderId="4" xfId="1" applyNumberFormat="1" applyFont="1" applyFill="1" applyBorder="1" applyAlignment="1" applyProtection="1">
      <alignment wrapText="1"/>
    </xf>
    <xf numFmtId="2" fontId="7" fillId="0" borderId="4" xfId="0" applyNumberFormat="1" applyFont="1" applyBorder="1" applyAlignment="1">
      <alignment wrapText="1"/>
    </xf>
    <xf numFmtId="166" fontId="3" fillId="0" borderId="4" xfId="1" applyNumberFormat="1" applyFont="1" applyFill="1" applyBorder="1" applyAlignment="1" applyProtection="1">
      <alignment wrapText="1"/>
    </xf>
    <xf numFmtId="49" fontId="13" fillId="0" borderId="4" xfId="4" applyNumberFormat="1" applyFont="1" applyBorder="1" applyAlignment="1" applyProtection="1">
      <alignment horizontal="center" vertical="center"/>
    </xf>
    <xf numFmtId="166" fontId="13" fillId="0" borderId="4" xfId="4" applyNumberFormat="1" applyFont="1" applyBorder="1" applyAlignment="1" applyProtection="1">
      <alignment horizontal="left" vertical="center" wrapText="1"/>
    </xf>
    <xf numFmtId="3" fontId="13" fillId="0" borderId="0" xfId="1" applyNumberFormat="1" applyFont="1" applyFill="1" applyBorder="1" applyProtection="1"/>
    <xf numFmtId="3" fontId="13" fillId="0" borderId="5" xfId="1" applyNumberFormat="1" applyFont="1" applyFill="1" applyBorder="1" applyProtection="1"/>
    <xf numFmtId="3" fontId="7" fillId="0" borderId="5" xfId="1" applyNumberFormat="1" applyFont="1" applyFill="1" applyBorder="1" applyAlignment="1" applyProtection="1">
      <alignment wrapText="1"/>
      <protection locked="0"/>
    </xf>
    <xf numFmtId="3" fontId="7" fillId="0" borderId="0" xfId="1" applyNumberFormat="1" applyFont="1" applyFill="1" applyBorder="1" applyAlignment="1" applyProtection="1">
      <alignment wrapText="1"/>
      <protection locked="0"/>
    </xf>
    <xf numFmtId="166" fontId="15" fillId="3" borderId="4" xfId="1" applyNumberFormat="1" applyFont="1" applyFill="1" applyBorder="1" applyAlignment="1" applyProtection="1">
      <alignment wrapText="1"/>
    </xf>
    <xf numFmtId="166" fontId="15" fillId="0" borderId="4" xfId="1" applyNumberFormat="1" applyFont="1" applyFill="1" applyBorder="1" applyAlignment="1" applyProtection="1">
      <alignment wrapText="1"/>
    </xf>
    <xf numFmtId="3" fontId="16" fillId="0" borderId="0" xfId="1" applyNumberFormat="1" applyFont="1" applyFill="1" applyBorder="1" applyAlignment="1" applyProtection="1">
      <alignment wrapText="1"/>
    </xf>
    <xf numFmtId="49" fontId="7" fillId="0" borderId="4" xfId="4" applyNumberFormat="1" applyFont="1" applyBorder="1" applyAlignment="1" applyProtection="1">
      <alignment horizontal="left" vertical="center" wrapText="1"/>
    </xf>
    <xf numFmtId="3" fontId="7" fillId="0" borderId="5" xfId="1" applyNumberFormat="1" applyFont="1" applyFill="1" applyBorder="1" applyProtection="1"/>
    <xf numFmtId="3" fontId="7" fillId="0" borderId="0" xfId="1" applyNumberFormat="1" applyFont="1" applyFill="1" applyBorder="1" applyProtection="1"/>
    <xf numFmtId="166" fontId="17" fillId="3" borderId="4" xfId="1" applyNumberFormat="1" applyFont="1" applyFill="1" applyBorder="1" applyAlignment="1" applyProtection="1">
      <alignment wrapText="1"/>
    </xf>
    <xf numFmtId="166" fontId="15" fillId="0" borderId="4" xfId="1" applyNumberFormat="1" applyFont="1" applyBorder="1" applyAlignment="1" applyProtection="1">
      <alignment wrapText="1"/>
    </xf>
    <xf numFmtId="3" fontId="16" fillId="0" borderId="5" xfId="1" applyNumberFormat="1" applyFont="1" applyFill="1" applyBorder="1" applyProtection="1"/>
    <xf numFmtId="3" fontId="16" fillId="0" borderId="0" xfId="1" applyNumberFormat="1" applyFont="1" applyFill="1" applyBorder="1" applyProtection="1"/>
    <xf numFmtId="0" fontId="16" fillId="0" borderId="0" xfId="0" applyFont="1"/>
    <xf numFmtId="3" fontId="10" fillId="0" borderId="5" xfId="1" applyNumberFormat="1" applyFont="1" applyFill="1" applyBorder="1" applyProtection="1"/>
    <xf numFmtId="3" fontId="10" fillId="0" borderId="0" xfId="1" applyNumberFormat="1" applyFont="1" applyFill="1" applyBorder="1" applyProtection="1"/>
    <xf numFmtId="49" fontId="7" fillId="0" borderId="4" xfId="4" applyNumberFormat="1" applyFont="1" applyFill="1" applyBorder="1" applyAlignment="1" applyProtection="1">
      <alignment horizontal="center" vertical="center"/>
    </xf>
    <xf numFmtId="166" fontId="7" fillId="0" borderId="4" xfId="4" applyNumberFormat="1" applyFont="1" applyFill="1" applyBorder="1" applyAlignment="1" applyProtection="1">
      <alignment horizontal="left" vertical="center" wrapText="1"/>
    </xf>
    <xf numFmtId="49" fontId="12" fillId="0" borderId="4" xfId="0" applyNumberFormat="1" applyFont="1" applyBorder="1" applyAlignment="1">
      <alignment horizontal="left" wrapText="1"/>
    </xf>
    <xf numFmtId="49" fontId="14" fillId="0" borderId="4" xfId="0" applyNumberFormat="1" applyFont="1" applyBorder="1" applyAlignment="1">
      <alignment horizontal="left" wrapText="1"/>
    </xf>
    <xf numFmtId="0" fontId="13" fillId="0" borderId="0" xfId="0" applyFont="1"/>
    <xf numFmtId="166" fontId="8" fillId="0" borderId="4" xfId="1" applyNumberFormat="1" applyFont="1" applyFill="1" applyBorder="1" applyAlignment="1" applyProtection="1">
      <alignment wrapText="1"/>
    </xf>
    <xf numFmtId="49" fontId="18" fillId="0" borderId="4" xfId="0" applyNumberFormat="1" applyFont="1" applyBorder="1" applyAlignment="1">
      <alignment horizontal="left" wrapText="1"/>
    </xf>
    <xf numFmtId="49" fontId="18" fillId="0" borderId="4" xfId="0" applyNumberFormat="1" applyFont="1" applyBorder="1" applyAlignment="1">
      <alignment horizontal="center" vertical="center" wrapText="1"/>
    </xf>
    <xf numFmtId="166" fontId="19" fillId="0" borderId="4" xfId="1" applyNumberFormat="1" applyFont="1" applyBorder="1" applyAlignment="1" applyProtection="1">
      <alignment wrapText="1"/>
    </xf>
    <xf numFmtId="166" fontId="10" fillId="4" borderId="4" xfId="4" applyNumberFormat="1" applyFont="1" applyFill="1" applyBorder="1" applyAlignment="1" applyProtection="1">
      <alignment horizontal="left" vertical="center" wrapText="1"/>
    </xf>
    <xf numFmtId="166" fontId="7" fillId="4" borderId="4" xfId="4" applyNumberFormat="1" applyFont="1" applyFill="1" applyBorder="1" applyAlignment="1" applyProtection="1">
      <alignment horizontal="left" vertical="center" wrapText="1"/>
    </xf>
    <xf numFmtId="166" fontId="13" fillId="4" borderId="4" xfId="4" applyNumberFormat="1" applyFont="1" applyFill="1" applyBorder="1" applyAlignment="1" applyProtection="1">
      <alignment horizontal="left" vertical="center" wrapText="1"/>
    </xf>
    <xf numFmtId="166" fontId="15" fillId="4" borderId="4" xfId="1" applyNumberFormat="1" applyFont="1" applyFill="1" applyBorder="1" applyAlignment="1" applyProtection="1">
      <alignment wrapText="1"/>
    </xf>
    <xf numFmtId="166" fontId="3" fillId="4" borderId="4" xfId="1" applyNumberFormat="1" applyFont="1" applyFill="1" applyBorder="1" applyAlignment="1" applyProtection="1">
      <alignment wrapText="1"/>
    </xf>
    <xf numFmtId="0" fontId="13" fillId="0" borderId="0" xfId="0" applyFont="1" applyAlignment="1">
      <alignment wrapText="1"/>
    </xf>
    <xf numFmtId="166" fontId="8" fillId="4" borderId="4" xfId="1" applyNumberFormat="1" applyFont="1" applyFill="1" applyBorder="1" applyAlignment="1" applyProtection="1">
      <alignment wrapText="1"/>
    </xf>
    <xf numFmtId="0" fontId="14" fillId="0" borderId="4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49" fontId="7" fillId="4" borderId="4" xfId="4" applyNumberFormat="1" applyFont="1" applyFill="1" applyBorder="1" applyAlignment="1" applyProtection="1">
      <alignment horizontal="center" vertical="center" wrapText="1"/>
    </xf>
    <xf numFmtId="3" fontId="7" fillId="4" borderId="0" xfId="1" applyNumberFormat="1" applyFont="1" applyFill="1" applyBorder="1" applyProtection="1"/>
    <xf numFmtId="49" fontId="20" fillId="0" borderId="4" xfId="4" applyNumberFormat="1" applyFont="1" applyBorder="1" applyAlignment="1" applyProtection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49" fontId="10" fillId="5" borderId="4" xfId="4" applyNumberFormat="1" applyFont="1" applyFill="1" applyBorder="1" applyAlignment="1" applyProtection="1">
      <alignment horizontal="center" vertical="center"/>
    </xf>
    <xf numFmtId="166" fontId="10" fillId="5" borderId="4" xfId="4" applyNumberFormat="1" applyFont="1" applyFill="1" applyBorder="1" applyAlignment="1" applyProtection="1">
      <alignment horizontal="left" vertical="center" wrapText="1"/>
    </xf>
    <xf numFmtId="166" fontId="3" fillId="5" borderId="4" xfId="1" applyNumberFormat="1" applyFont="1" applyFill="1" applyBorder="1" applyAlignment="1" applyProtection="1">
      <alignment wrapText="1"/>
    </xf>
    <xf numFmtId="165" fontId="3" fillId="5" borderId="4" xfId="1" applyNumberFormat="1" applyFont="1" applyFill="1" applyBorder="1" applyAlignment="1" applyProtection="1">
      <alignment wrapText="1"/>
    </xf>
    <xf numFmtId="49" fontId="7" fillId="0" borderId="0" xfId="1" applyNumberFormat="1" applyFont="1" applyProtection="1"/>
    <xf numFmtId="165" fontId="7" fillId="0" borderId="0" xfId="1" applyNumberFormat="1" applyFont="1" applyAlignment="1" applyProtection="1">
      <alignment horizontal="left"/>
    </xf>
    <xf numFmtId="164" fontId="7" fillId="0" borderId="0" xfId="1" applyNumberFormat="1" applyFont="1" applyProtection="1"/>
    <xf numFmtId="3" fontId="7" fillId="0" borderId="0" xfId="1" applyNumberFormat="1" applyFont="1" applyProtection="1"/>
    <xf numFmtId="0" fontId="7" fillId="0" borderId="0" xfId="1" applyFont="1" applyProtection="1"/>
    <xf numFmtId="0" fontId="4" fillId="0" borderId="0" xfId="0" applyFont="1" applyAlignment="1">
      <alignment horizontal="left"/>
    </xf>
  </cellXfs>
  <cellStyles count="5">
    <cellStyle name="Обычный" xfId="0" builtinId="0"/>
    <cellStyle name="Обычный 2" xfId="3"/>
    <cellStyle name="Обычный_SVIRK_~1" xfId="1"/>
    <cellStyle name="Обычный_ZV1PIV98" xfId="4"/>
    <cellStyle name="Обычный_фактичні щоденні надходження район_січень-червень 2014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G288"/>
  <sheetViews>
    <sheetView tabSelected="1" view="pageBreakPreview" zoomScale="83" zoomScaleNormal="70" zoomScaleSheetLayoutView="83" workbookViewId="0">
      <pane xSplit="3" ySplit="8" topLeftCell="D108" activePane="bottomRight" state="frozen"/>
      <selection pane="topRight" activeCell="C1" sqref="C1"/>
      <selection pane="bottomLeft" activeCell="A9" sqref="A9"/>
      <selection pane="bottomRight" activeCell="E12" sqref="E12"/>
    </sheetView>
  </sheetViews>
  <sheetFormatPr defaultColWidth="9.109375" defaultRowHeight="13.2" x14ac:dyDescent="0.25"/>
  <cols>
    <col min="1" max="1" width="9.109375" style="6"/>
    <col min="2" max="2" width="22" style="6" customWidth="1"/>
    <col min="3" max="3" width="47.21875" style="115" customWidth="1"/>
    <col min="4" max="4" width="24.44140625" style="115" customWidth="1"/>
    <col min="5" max="5" width="23.44140625" style="115" customWidth="1"/>
    <col min="6" max="6" width="22.109375" style="6" customWidth="1"/>
    <col min="7" max="7" width="21" style="6" customWidth="1"/>
    <col min="8" max="8" width="22.6640625" style="6" customWidth="1"/>
    <col min="9" max="9" width="13.77734375" style="6" bestFit="1" customWidth="1"/>
    <col min="10" max="18" width="13.33203125" style="6" bestFit="1" customWidth="1"/>
    <col min="19" max="19" width="8.5546875" style="6" customWidth="1"/>
    <col min="20" max="20" width="13.33203125" style="6" bestFit="1" customWidth="1"/>
    <col min="21" max="21" width="13.88671875" style="6" bestFit="1" customWidth="1"/>
    <col min="22" max="22" width="15.109375" style="6" bestFit="1" customWidth="1"/>
    <col min="23" max="16384" width="9.109375" style="6"/>
  </cols>
  <sheetData>
    <row r="1" spans="2:33" ht="22.8" x14ac:dyDescent="0.4">
      <c r="B1" s="1"/>
      <c r="C1" s="2"/>
      <c r="D1" s="2"/>
      <c r="E1" s="2"/>
      <c r="F1" s="3"/>
      <c r="G1" s="4"/>
      <c r="H1" s="4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2:33" ht="23.4" customHeight="1" x14ac:dyDescent="0.3">
      <c r="B2" s="7" t="s">
        <v>0</v>
      </c>
      <c r="C2" s="7"/>
      <c r="D2" s="7"/>
      <c r="E2" s="7"/>
      <c r="F2" s="7"/>
      <c r="G2" s="7"/>
      <c r="H2" s="7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</row>
    <row r="3" spans="2:33" ht="48" customHeight="1" x14ac:dyDescent="0.4">
      <c r="B3" s="7"/>
      <c r="C3" s="7"/>
      <c r="D3" s="7"/>
      <c r="E3" s="7"/>
      <c r="F3" s="7"/>
      <c r="G3" s="7"/>
      <c r="H3" s="7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</row>
    <row r="4" spans="2:33" ht="13.2" customHeight="1" x14ac:dyDescent="0.3">
      <c r="B4" s="10"/>
      <c r="C4" s="11"/>
      <c r="D4" s="11"/>
      <c r="E4" s="11"/>
      <c r="F4" s="12"/>
      <c r="G4" s="13"/>
      <c r="H4" s="14" t="s">
        <v>1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</row>
    <row r="5" spans="2:33" s="20" customFormat="1" ht="15.6" customHeight="1" x14ac:dyDescent="0.3">
      <c r="B5" s="15" t="s">
        <v>2</v>
      </c>
      <c r="C5" s="16" t="s">
        <v>3</v>
      </c>
      <c r="D5" s="17" t="s">
        <v>4</v>
      </c>
      <c r="E5" s="17" t="s">
        <v>5</v>
      </c>
      <c r="F5" s="16" t="s">
        <v>6</v>
      </c>
      <c r="G5" s="18" t="s">
        <v>7</v>
      </c>
      <c r="H5" s="18" t="s">
        <v>8</v>
      </c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</row>
    <row r="6" spans="2:33" s="20" customFormat="1" ht="36.6" customHeight="1" x14ac:dyDescent="0.3">
      <c r="B6" s="21"/>
      <c r="C6" s="22"/>
      <c r="D6" s="23"/>
      <c r="E6" s="23"/>
      <c r="F6" s="24"/>
      <c r="G6" s="25"/>
      <c r="H6" s="25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2:33" s="20" customFormat="1" ht="27.6" customHeight="1" x14ac:dyDescent="0.3">
      <c r="B7" s="26"/>
      <c r="C7" s="27"/>
      <c r="D7" s="28"/>
      <c r="E7" s="28"/>
      <c r="F7" s="29" t="s">
        <v>9</v>
      </c>
      <c r="G7" s="30"/>
      <c r="H7" s="30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</row>
    <row r="8" spans="2:33" s="35" customFormat="1" ht="15.6" x14ac:dyDescent="0.3">
      <c r="B8" s="31">
        <v>1</v>
      </c>
      <c r="C8" s="32">
        <v>2</v>
      </c>
      <c r="D8" s="32">
        <v>3</v>
      </c>
      <c r="E8" s="32">
        <v>4</v>
      </c>
      <c r="F8" s="32">
        <v>6</v>
      </c>
      <c r="G8" s="33">
        <v>7</v>
      </c>
      <c r="H8" s="33">
        <v>8</v>
      </c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</row>
    <row r="9" spans="2:33" s="35" customFormat="1" ht="15.6" x14ac:dyDescent="0.3">
      <c r="B9" s="36"/>
      <c r="C9" s="37" t="s">
        <v>10</v>
      </c>
      <c r="D9" s="37"/>
      <c r="E9" s="37"/>
      <c r="F9" s="38"/>
      <c r="G9" s="39"/>
      <c r="H9" s="38"/>
      <c r="I9" s="40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</row>
    <row r="10" spans="2:33" s="20" customFormat="1" ht="20.399999999999999" x14ac:dyDescent="0.35">
      <c r="B10" s="41">
        <v>10000000</v>
      </c>
      <c r="C10" s="42" t="s">
        <v>11</v>
      </c>
      <c r="D10" s="43">
        <f>D11+D29+D40+D42</f>
        <v>4661535.0373400003</v>
      </c>
      <c r="E10" s="43">
        <f>E11+E29+E40+E42</f>
        <v>797787.18643</v>
      </c>
      <c r="F10" s="43">
        <f>F11+F29+F40+F42</f>
        <v>810558.05385000003</v>
      </c>
      <c r="G10" s="44">
        <f t="shared" ref="G10:G16" si="0">F10/E10*100</f>
        <v>101.60078622936375</v>
      </c>
      <c r="H10" s="43">
        <f t="shared" ref="H10:H18" si="1">F10-E10</f>
        <v>12770.867420000024</v>
      </c>
      <c r="I10" s="45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</row>
    <row r="11" spans="2:33" s="20" customFormat="1" ht="51.75" customHeight="1" x14ac:dyDescent="0.35">
      <c r="B11" s="47">
        <v>11000000</v>
      </c>
      <c r="C11" s="48" t="s">
        <v>12</v>
      </c>
      <c r="D11" s="49">
        <f>D12+D18</f>
        <v>2867849.5895099998</v>
      </c>
      <c r="E11" s="49">
        <f>E12+E18</f>
        <v>396469.48876000004</v>
      </c>
      <c r="F11" s="49">
        <f>F12+F18</f>
        <v>446070.35080999997</v>
      </c>
      <c r="G11" s="50">
        <f t="shared" si="0"/>
        <v>112.51063788165183</v>
      </c>
      <c r="H11" s="49">
        <f t="shared" si="1"/>
        <v>49600.862049999938</v>
      </c>
      <c r="I11" s="45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</row>
    <row r="12" spans="2:33" s="52" customFormat="1" ht="32.25" customHeight="1" x14ac:dyDescent="0.35">
      <c r="B12" s="47">
        <v>11010000</v>
      </c>
      <c r="C12" s="48" t="s">
        <v>13</v>
      </c>
      <c r="D12" s="51">
        <f>D13+D14+D15+D16+D17</f>
        <v>2344837.8308899999</v>
      </c>
      <c r="E12" s="49">
        <f>E13+E14+E15+E16+E17+13.087</f>
        <v>358947.41155000002</v>
      </c>
      <c r="F12" s="51">
        <f>F13+F14+F15+F16+F17</f>
        <v>411105.00229999999</v>
      </c>
      <c r="G12" s="50">
        <f t="shared" si="0"/>
        <v>114.5307053545181</v>
      </c>
      <c r="H12" s="49">
        <f t="shared" si="1"/>
        <v>52157.590749999974</v>
      </c>
      <c r="I12" s="45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</row>
    <row r="13" spans="2:33" s="60" customFormat="1" ht="72.75" customHeight="1" x14ac:dyDescent="0.4">
      <c r="B13" s="53" t="s">
        <v>14</v>
      </c>
      <c r="C13" s="54" t="s">
        <v>15</v>
      </c>
      <c r="D13" s="55">
        <f>5161100.75622-3096660.45377</f>
        <v>2064440.3024499998</v>
      </c>
      <c r="E13" s="55">
        <f>734576.73476-440746.04094</f>
        <v>293830.69382000004</v>
      </c>
      <c r="F13" s="55">
        <f>928868.24173-557320.94512</f>
        <v>371547.29660999996</v>
      </c>
      <c r="G13" s="56">
        <f t="shared" si="0"/>
        <v>126.44945011687885</v>
      </c>
      <c r="H13" s="55">
        <f t="shared" si="1"/>
        <v>77716.602789999917</v>
      </c>
      <c r="I13" s="57"/>
      <c r="J13" s="58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</row>
    <row r="14" spans="2:33" s="35" customFormat="1" ht="115.5" customHeight="1" x14ac:dyDescent="0.4">
      <c r="B14" s="53" t="s">
        <v>16</v>
      </c>
      <c r="C14" s="54" t="s">
        <v>17</v>
      </c>
      <c r="D14" s="55">
        <f>58403.13657-35041.8819099999</f>
        <v>23361.254660000006</v>
      </c>
      <c r="E14" s="55">
        <f>7324.36638-4394.61984</f>
        <v>2929.7465400000001</v>
      </c>
      <c r="F14" s="55">
        <f>13835.42229-8301.25334</f>
        <v>5534.1689500000011</v>
      </c>
      <c r="G14" s="56">
        <f t="shared" si="0"/>
        <v>188.89582680418496</v>
      </c>
      <c r="H14" s="55">
        <f t="shared" si="1"/>
        <v>2604.422410000001</v>
      </c>
      <c r="I14" s="61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</row>
    <row r="15" spans="2:33" s="35" customFormat="1" ht="46.8" x14ac:dyDescent="0.4">
      <c r="B15" s="53" t="s">
        <v>18</v>
      </c>
      <c r="C15" s="54" t="s">
        <v>19</v>
      </c>
      <c r="D15" s="55">
        <f>415341.59733-249204.9583</f>
        <v>166136.63903000002</v>
      </c>
      <c r="E15" s="55">
        <f>104969.75963-62981.85579</f>
        <v>41987.903839999999</v>
      </c>
      <c r="F15" s="55">
        <f>70483.71321-42290.22796</f>
        <v>28193.485250000005</v>
      </c>
      <c r="G15" s="56">
        <f t="shared" si="0"/>
        <v>67.146684334218492</v>
      </c>
      <c r="H15" s="55">
        <f t="shared" si="1"/>
        <v>-13794.418589999994</v>
      </c>
      <c r="I15" s="61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</row>
    <row r="16" spans="2:33" s="35" customFormat="1" ht="46.8" x14ac:dyDescent="0.4">
      <c r="B16" s="53" t="s">
        <v>20</v>
      </c>
      <c r="C16" s="54" t="s">
        <v>21</v>
      </c>
      <c r="D16" s="62">
        <f>79167.48042+147905.99806-88743.5988-47500.48825</f>
        <v>90829.391430000018</v>
      </c>
      <c r="E16" s="55">
        <f>31095.6901-11621.5565+19369.26082-18657.41407</f>
        <v>20185.980349999998</v>
      </c>
      <c r="F16" s="62">
        <f>5636.11122+9012.63111-5407.57869-3381.66675</f>
        <v>5859.4968900000003</v>
      </c>
      <c r="G16" s="56">
        <f t="shared" si="0"/>
        <v>29.027556692335732</v>
      </c>
      <c r="H16" s="55">
        <f t="shared" si="1"/>
        <v>-14326.483459999998</v>
      </c>
      <c r="I16" s="61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</row>
    <row r="17" spans="2:33" s="35" customFormat="1" ht="78" x14ac:dyDescent="0.4">
      <c r="B17" s="53" t="s">
        <v>22</v>
      </c>
      <c r="C17" s="54" t="s">
        <v>23</v>
      </c>
      <c r="D17" s="55">
        <f>69.27722+2.41526-1.44916</f>
        <v>70.243319999999997</v>
      </c>
      <c r="E17" s="55">
        <v>0</v>
      </c>
      <c r="F17" s="55">
        <v>-29.445399999999999</v>
      </c>
      <c r="G17" s="56">
        <v>0</v>
      </c>
      <c r="H17" s="55">
        <f t="shared" si="1"/>
        <v>-29.445399999999999</v>
      </c>
      <c r="I17" s="61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</row>
    <row r="18" spans="2:33" s="52" customFormat="1" ht="40.5" customHeight="1" x14ac:dyDescent="0.35">
      <c r="B18" s="47">
        <v>11020000</v>
      </c>
      <c r="C18" s="48" t="s">
        <v>24</v>
      </c>
      <c r="D18" s="51">
        <f>D19+D20+D21+D22+D23+D24+D25+D26+D27+D28</f>
        <v>523011.7586200001</v>
      </c>
      <c r="E18" s="51">
        <f>E19+E20+E21+E22+E23+E24+E25+E26+E27+E28</f>
        <v>37522.077210000039</v>
      </c>
      <c r="F18" s="51">
        <f>F19+F20+F21+F22+F23+F24+F25+F26+F27+F28</f>
        <v>34965.34850999996</v>
      </c>
      <c r="G18" s="50">
        <f>F18/E18*100</f>
        <v>93.18606833600704</v>
      </c>
      <c r="H18" s="49">
        <f t="shared" si="1"/>
        <v>-2556.7287000000797</v>
      </c>
      <c r="I18" s="45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</row>
    <row r="19" spans="2:33" s="35" customFormat="1" ht="31.2" x14ac:dyDescent="0.4">
      <c r="B19" s="53">
        <v>11020200</v>
      </c>
      <c r="C19" s="54" t="s">
        <v>25</v>
      </c>
      <c r="D19" s="55">
        <v>2103.8448800000001</v>
      </c>
      <c r="E19" s="55">
        <v>274.43106</v>
      </c>
      <c r="F19" s="55">
        <v>259.27499999999998</v>
      </c>
      <c r="G19" s="56">
        <v>0</v>
      </c>
      <c r="H19" s="55">
        <f>F19-E19</f>
        <v>-15.156060000000025</v>
      </c>
      <c r="I19" s="61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</row>
    <row r="20" spans="2:33" s="35" customFormat="1" ht="31.2" x14ac:dyDescent="0.4">
      <c r="B20" s="53" t="s">
        <v>26</v>
      </c>
      <c r="C20" s="54" t="s">
        <v>25</v>
      </c>
      <c r="D20" s="55">
        <v>198.55394000000001</v>
      </c>
      <c r="E20" s="55">
        <v>19.094999999999999</v>
      </c>
      <c r="F20" s="55">
        <v>216.2783</v>
      </c>
      <c r="G20" s="56">
        <v>0</v>
      </c>
      <c r="H20" s="55">
        <f t="shared" ref="H20:H83" si="2">F20-E20</f>
        <v>197.1833</v>
      </c>
      <c r="I20" s="61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</row>
    <row r="21" spans="2:33" s="35" customFormat="1" ht="31.2" x14ac:dyDescent="0.4">
      <c r="B21" s="53" t="s">
        <v>27</v>
      </c>
      <c r="C21" s="54" t="s">
        <v>28</v>
      </c>
      <c r="D21" s="55">
        <f>1799491.85019-1619542.66517</f>
        <v>179949.18501999998</v>
      </c>
      <c r="E21" s="55">
        <f>167121.70336-150409.53303</f>
        <v>16712.170330000023</v>
      </c>
      <c r="F21" s="55">
        <f>100882.30397-90794.07352</f>
        <v>10088.230449999988</v>
      </c>
      <c r="G21" s="56">
        <f t="shared" ref="G21:G57" si="3">F21/E21*100</f>
        <v>60.364574144452099</v>
      </c>
      <c r="H21" s="55">
        <f t="shared" si="2"/>
        <v>-6623.9398800000345</v>
      </c>
      <c r="I21" s="61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</row>
    <row r="22" spans="2:33" s="35" customFormat="1" ht="36.75" customHeight="1" x14ac:dyDescent="0.4">
      <c r="B22" s="53" t="s">
        <v>29</v>
      </c>
      <c r="C22" s="54" t="s">
        <v>30</v>
      </c>
      <c r="D22" s="55">
        <f>293447.92779-264103.13457</f>
        <v>29344.793219999992</v>
      </c>
      <c r="E22" s="55">
        <f>25400.81068-22860.72957</f>
        <v>2540.0811099999992</v>
      </c>
      <c r="F22" s="55">
        <f>55415.12661-49873.61387</f>
        <v>5541.5127399999983</v>
      </c>
      <c r="G22" s="56">
        <f t="shared" si="3"/>
        <v>218.16282630439309</v>
      </c>
      <c r="H22" s="55">
        <f t="shared" si="2"/>
        <v>3001.4316299999991</v>
      </c>
      <c r="I22" s="61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</row>
    <row r="23" spans="2:33" s="35" customFormat="1" ht="73.5" customHeight="1" x14ac:dyDescent="0.4">
      <c r="B23" s="53" t="s">
        <v>31</v>
      </c>
      <c r="C23" s="54" t="s">
        <v>32</v>
      </c>
      <c r="D23" s="55">
        <f>297996.75423-268197.0788</f>
        <v>29799.675430000003</v>
      </c>
      <c r="E23" s="55">
        <f>-9800-(-8820)</f>
        <v>-980</v>
      </c>
      <c r="F23" s="55">
        <f>1250-1125</f>
        <v>125</v>
      </c>
      <c r="G23" s="56">
        <f t="shared" si="3"/>
        <v>-12.755102040816327</v>
      </c>
      <c r="H23" s="55">
        <f t="shared" si="2"/>
        <v>1105</v>
      </c>
      <c r="I23" s="61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</row>
    <row r="24" spans="2:33" s="35" customFormat="1" ht="71.25" customHeight="1" x14ac:dyDescent="0.4">
      <c r="B24" s="53" t="s">
        <v>33</v>
      </c>
      <c r="C24" s="54" t="s">
        <v>34</v>
      </c>
      <c r="D24" s="55">
        <f>189679.95768-170711.96192</f>
        <v>18967.995759999991</v>
      </c>
      <c r="E24" s="55">
        <f>6955.636-6260.0724</f>
        <v>695.56360000000041</v>
      </c>
      <c r="F24" s="55">
        <f>14515.2166-13063.69494</f>
        <v>1451.5216600000003</v>
      </c>
      <c r="G24" s="56">
        <f t="shared" si="3"/>
        <v>208.68280916367667</v>
      </c>
      <c r="H24" s="55">
        <f t="shared" si="2"/>
        <v>755.95805999999993</v>
      </c>
      <c r="I24" s="61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</row>
    <row r="25" spans="2:33" s="35" customFormat="1" ht="46.8" x14ac:dyDescent="0.4">
      <c r="B25" s="53" t="s">
        <v>35</v>
      </c>
      <c r="C25" s="54" t="s">
        <v>36</v>
      </c>
      <c r="D25" s="55">
        <f>60.48444-54.43599</f>
        <v>6.0484500000000025</v>
      </c>
      <c r="E25" s="55">
        <f>30.46228-27.41605</f>
        <v>3.0462300000000013</v>
      </c>
      <c r="F25" s="55">
        <f>31.05495-27.94946</f>
        <v>3.1054900000000032</v>
      </c>
      <c r="G25" s="56">
        <f t="shared" si="3"/>
        <v>101.94535540651894</v>
      </c>
      <c r="H25" s="55">
        <f t="shared" si="2"/>
        <v>5.9260000000001867E-2</v>
      </c>
      <c r="I25" s="61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</row>
    <row r="26" spans="2:33" s="35" customFormat="1" ht="33.75" customHeight="1" x14ac:dyDescent="0.4">
      <c r="B26" s="53" t="s">
        <v>37</v>
      </c>
      <c r="C26" s="54" t="s">
        <v>38</v>
      </c>
      <c r="D26" s="55">
        <f>2459094.87604-2213185.38826</f>
        <v>245909.48778000008</v>
      </c>
      <c r="E26" s="55">
        <f>148896.54086-134006.88673</f>
        <v>14889.65413000001</v>
      </c>
      <c r="F26" s="55">
        <f>169583.33211-152624.99887</f>
        <v>16958.333239999978</v>
      </c>
      <c r="G26" s="56">
        <f t="shared" si="3"/>
        <v>113.89339934922967</v>
      </c>
      <c r="H26" s="55">
        <f t="shared" si="2"/>
        <v>2068.6791099999682</v>
      </c>
      <c r="I26" s="61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</row>
    <row r="27" spans="2:33" s="35" customFormat="1" ht="25.5" customHeight="1" x14ac:dyDescent="0.4">
      <c r="B27" s="53" t="s">
        <v>39</v>
      </c>
      <c r="C27" s="54" t="s">
        <v>40</v>
      </c>
      <c r="D27" s="55">
        <f>-34.369-(-30.9321)</f>
        <v>-3.4369000000000014</v>
      </c>
      <c r="E27" s="55">
        <v>0</v>
      </c>
      <c r="F27" s="55">
        <f>3.042-2.7378</f>
        <v>0.3041999999999998</v>
      </c>
      <c r="G27" s="56">
        <v>0</v>
      </c>
      <c r="H27" s="55">
        <f t="shared" si="2"/>
        <v>0.3041999999999998</v>
      </c>
      <c r="I27" s="61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</row>
    <row r="28" spans="2:33" s="35" customFormat="1" ht="84" customHeight="1" x14ac:dyDescent="0.4">
      <c r="B28" s="53" t="s">
        <v>41</v>
      </c>
      <c r="C28" s="63" t="s">
        <v>42</v>
      </c>
      <c r="D28" s="55">
        <f>167356.11022-150620.49918</f>
        <v>16735.611039999989</v>
      </c>
      <c r="E28" s="55">
        <f>33680.35753-30312.32178</f>
        <v>3368.0357500000027</v>
      </c>
      <c r="F28" s="55">
        <f>3217.87425-2896.08682</f>
        <v>321.78742999999986</v>
      </c>
      <c r="G28" s="56">
        <f t="shared" si="3"/>
        <v>9.5541571968171528</v>
      </c>
      <c r="H28" s="55">
        <f t="shared" si="2"/>
        <v>-3046.2483200000029</v>
      </c>
      <c r="I28" s="61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</row>
    <row r="29" spans="2:33" s="20" customFormat="1" ht="31.2" x14ac:dyDescent="0.35">
      <c r="B29" s="47">
        <v>13000000</v>
      </c>
      <c r="C29" s="48" t="s">
        <v>43</v>
      </c>
      <c r="D29" s="51">
        <f>D31+D36+D39+D30</f>
        <v>2568.8169699999999</v>
      </c>
      <c r="E29" s="64">
        <f>E31+E36+E39+E30</f>
        <v>1031.8496599999999</v>
      </c>
      <c r="F29" s="51">
        <f>F31+F36+F39+F30</f>
        <v>542.26434999999992</v>
      </c>
      <c r="G29" s="50">
        <f t="shared" si="3"/>
        <v>52.552650935602387</v>
      </c>
      <c r="H29" s="49">
        <f t="shared" si="2"/>
        <v>-489.58530999999994</v>
      </c>
      <c r="I29" s="45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>
        <f>T31+T36+T39</f>
        <v>0</v>
      </c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</row>
    <row r="30" spans="2:33" s="20" customFormat="1" ht="31.2" x14ac:dyDescent="0.35">
      <c r="B30" s="47" t="s">
        <v>44</v>
      </c>
      <c r="C30" s="48" t="s">
        <v>45</v>
      </c>
      <c r="D30" s="51">
        <v>56.089179999999999</v>
      </c>
      <c r="E30" s="64">
        <v>26.028369999999999</v>
      </c>
      <c r="F30" s="51">
        <v>65.779640000000001</v>
      </c>
      <c r="G30" s="50">
        <f t="shared" si="3"/>
        <v>252.72285586842358</v>
      </c>
      <c r="H30" s="49">
        <f t="shared" si="2"/>
        <v>39.751270000000005</v>
      </c>
      <c r="I30" s="45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</row>
    <row r="31" spans="2:33" s="60" customFormat="1" ht="32.4" x14ac:dyDescent="0.35">
      <c r="B31" s="65">
        <v>13020000</v>
      </c>
      <c r="C31" s="66" t="s">
        <v>46</v>
      </c>
      <c r="D31" s="51">
        <f>D32+D33+D34+D35</f>
        <v>1121.41815</v>
      </c>
      <c r="E31" s="64">
        <f>E32+E33+E34+E35</f>
        <v>304.92003</v>
      </c>
      <c r="F31" s="51">
        <f>F32+F33+F34+F35</f>
        <v>282.87507999999997</v>
      </c>
      <c r="G31" s="50">
        <f t="shared" si="3"/>
        <v>92.770251924742354</v>
      </c>
      <c r="H31" s="49">
        <f t="shared" si="2"/>
        <v>-22.044950000000028</v>
      </c>
      <c r="I31" s="57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>
        <f>T32+T33</f>
        <v>0</v>
      </c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</row>
    <row r="32" spans="2:33" s="60" customFormat="1" ht="62.4" x14ac:dyDescent="0.4">
      <c r="B32" s="53" t="s">
        <v>47</v>
      </c>
      <c r="C32" s="54" t="s">
        <v>48</v>
      </c>
      <c r="D32" s="55">
        <v>1076.92065</v>
      </c>
      <c r="E32" s="55">
        <v>296.10667999999998</v>
      </c>
      <c r="F32" s="55">
        <f>264.0549</f>
        <v>264.05489999999998</v>
      </c>
      <c r="G32" s="56">
        <f t="shared" si="3"/>
        <v>89.175597119254448</v>
      </c>
      <c r="H32" s="55">
        <f t="shared" si="2"/>
        <v>-32.051780000000008</v>
      </c>
      <c r="I32" s="68"/>
      <c r="J32" s="58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</row>
    <row r="33" spans="2:33" s="35" customFormat="1" ht="31.2" x14ac:dyDescent="0.4">
      <c r="B33" s="53">
        <v>13020200</v>
      </c>
      <c r="C33" s="54" t="s">
        <v>49</v>
      </c>
      <c r="D33" s="55">
        <v>4.6398900000000003</v>
      </c>
      <c r="E33" s="55">
        <v>3.6979700000000002</v>
      </c>
      <c r="F33" s="55">
        <v>1.40957</v>
      </c>
      <c r="G33" s="56">
        <f t="shared" si="3"/>
        <v>38.117399546237529</v>
      </c>
      <c r="H33" s="55">
        <f t="shared" si="2"/>
        <v>-2.2884000000000002</v>
      </c>
      <c r="I33" s="69"/>
      <c r="J33" s="58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</row>
    <row r="34" spans="2:33" s="35" customFormat="1" ht="46.8" x14ac:dyDescent="0.4">
      <c r="B34" s="53" t="s">
        <v>50</v>
      </c>
      <c r="C34" s="54" t="s">
        <v>51</v>
      </c>
      <c r="D34" s="55">
        <v>0.19502</v>
      </c>
      <c r="E34" s="55">
        <v>7.918E-2</v>
      </c>
      <c r="F34" s="55">
        <v>0</v>
      </c>
      <c r="G34" s="56">
        <v>0</v>
      </c>
      <c r="H34" s="55">
        <f t="shared" si="2"/>
        <v>-7.918E-2</v>
      </c>
      <c r="I34" s="69"/>
      <c r="J34" s="58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</row>
    <row r="35" spans="2:33" s="35" customFormat="1" ht="46.8" x14ac:dyDescent="0.4">
      <c r="B35" s="53" t="s">
        <v>52</v>
      </c>
      <c r="C35" s="54" t="s">
        <v>53</v>
      </c>
      <c r="D35" s="55">
        <v>39.662590000000002</v>
      </c>
      <c r="E35" s="55">
        <v>5.0362</v>
      </c>
      <c r="F35" s="55">
        <v>17.410609999999998</v>
      </c>
      <c r="G35" s="56">
        <v>0</v>
      </c>
      <c r="H35" s="55">
        <f t="shared" si="2"/>
        <v>12.374409999999997</v>
      </c>
      <c r="I35" s="69"/>
      <c r="J35" s="58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</row>
    <row r="36" spans="2:33" s="60" customFormat="1" ht="20.399999999999999" x14ac:dyDescent="0.35">
      <c r="B36" s="65">
        <v>13030000</v>
      </c>
      <c r="C36" s="66" t="s">
        <v>54</v>
      </c>
      <c r="D36" s="71">
        <f>D37+D38</f>
        <v>1386.3366000000001</v>
      </c>
      <c r="E36" s="72">
        <f>E37+E38</f>
        <v>698.75187999999991</v>
      </c>
      <c r="F36" s="71">
        <f>F37+F38</f>
        <v>192.16593</v>
      </c>
      <c r="G36" s="50">
        <f t="shared" si="3"/>
        <v>27.5013113381534</v>
      </c>
      <c r="H36" s="49">
        <f t="shared" si="2"/>
        <v>-506.58594999999991</v>
      </c>
      <c r="I36" s="68"/>
      <c r="J36" s="73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</row>
    <row r="37" spans="2:33" s="60" customFormat="1" ht="46.8" x14ac:dyDescent="0.4">
      <c r="B37" s="53" t="s">
        <v>55</v>
      </c>
      <c r="C37" s="54" t="s">
        <v>56</v>
      </c>
      <c r="D37" s="55">
        <f>678.97451-475.28207</f>
        <v>203.69244000000003</v>
      </c>
      <c r="E37" s="55">
        <f>141.11454-98.78014</f>
        <v>42.334400000000002</v>
      </c>
      <c r="F37" s="55">
        <f>136.21976-95.35383</f>
        <v>40.865930000000006</v>
      </c>
      <c r="G37" s="56">
        <f t="shared" si="3"/>
        <v>96.531260629653431</v>
      </c>
      <c r="H37" s="55">
        <f t="shared" si="2"/>
        <v>-1.4684699999999964</v>
      </c>
      <c r="I37" s="68"/>
      <c r="J37" s="58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</row>
    <row r="38" spans="2:33" s="35" customFormat="1" ht="46.8" x14ac:dyDescent="0.4">
      <c r="B38" s="53" t="s">
        <v>57</v>
      </c>
      <c r="C38" s="74" t="s">
        <v>58</v>
      </c>
      <c r="D38" s="55">
        <f>1182.66217-0.01801</f>
        <v>1182.6441600000001</v>
      </c>
      <c r="E38" s="55">
        <f>656.40846+0.00902</f>
        <v>656.41747999999995</v>
      </c>
      <c r="F38" s="55">
        <v>151.30000000000001</v>
      </c>
      <c r="G38" s="56">
        <f t="shared" si="3"/>
        <v>23.049355724043181</v>
      </c>
      <c r="H38" s="55">
        <f t="shared" si="2"/>
        <v>-505.11747999999994</v>
      </c>
      <c r="I38" s="75"/>
      <c r="J38" s="58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</row>
    <row r="39" spans="2:33" s="81" customFormat="1" ht="32.4" x14ac:dyDescent="0.35">
      <c r="B39" s="65" t="s">
        <v>59</v>
      </c>
      <c r="C39" s="66" t="s">
        <v>60</v>
      </c>
      <c r="D39" s="77">
        <v>4.9730400000000001</v>
      </c>
      <c r="E39" s="78">
        <v>2.1493799999999998</v>
      </c>
      <c r="F39" s="77">
        <v>1.4437</v>
      </c>
      <c r="G39" s="50">
        <f t="shared" si="3"/>
        <v>67.168206645637355</v>
      </c>
      <c r="H39" s="49">
        <f t="shared" si="2"/>
        <v>-0.70567999999999986</v>
      </c>
      <c r="I39" s="79"/>
      <c r="J39" s="73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</row>
    <row r="40" spans="2:33" s="20" customFormat="1" ht="20.399999999999999" x14ac:dyDescent="0.35">
      <c r="B40" s="47">
        <v>14000000</v>
      </c>
      <c r="C40" s="48" t="s">
        <v>61</v>
      </c>
      <c r="D40" s="51">
        <f>D41</f>
        <v>124977.10881999999</v>
      </c>
      <c r="E40" s="51">
        <f>E41</f>
        <v>21476.342639999999</v>
      </c>
      <c r="F40" s="51">
        <f>F41</f>
        <v>25575.45117</v>
      </c>
      <c r="G40" s="50">
        <f t="shared" si="3"/>
        <v>119.0866228887844</v>
      </c>
      <c r="H40" s="49">
        <f t="shared" si="2"/>
        <v>4099.1085300000013</v>
      </c>
      <c r="I40" s="82"/>
      <c r="J40" s="46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</row>
    <row r="41" spans="2:33" s="35" customFormat="1" ht="46.8" x14ac:dyDescent="0.4">
      <c r="B41" s="84">
        <v>14040000</v>
      </c>
      <c r="C41" s="85" t="s">
        <v>62</v>
      </c>
      <c r="D41" s="62">
        <v>124977.10881999999</v>
      </c>
      <c r="E41" s="55">
        <v>21476.342639999999</v>
      </c>
      <c r="F41" s="62">
        <v>25575.45117</v>
      </c>
      <c r="G41" s="56">
        <f t="shared" si="3"/>
        <v>119.0866228887844</v>
      </c>
      <c r="H41" s="55">
        <f t="shared" si="2"/>
        <v>4099.1085300000013</v>
      </c>
      <c r="I41" s="75"/>
      <c r="J41" s="58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</row>
    <row r="42" spans="2:33" s="20" customFormat="1" ht="20.399999999999999" x14ac:dyDescent="0.35">
      <c r="B42" s="47" t="s">
        <v>63</v>
      </c>
      <c r="C42" s="86" t="s">
        <v>64</v>
      </c>
      <c r="D42" s="49">
        <f>D43+D54+D56+D67+D59</f>
        <v>1666139.52204</v>
      </c>
      <c r="E42" s="49">
        <f>E43+E54+E56+E67+E59</f>
        <v>378809.50536999997</v>
      </c>
      <c r="F42" s="49">
        <f>F43+F54+F56+F67+F59</f>
        <v>338369.98751999997</v>
      </c>
      <c r="G42" s="50">
        <f t="shared" si="3"/>
        <v>89.324576792100046</v>
      </c>
      <c r="H42" s="49">
        <f t="shared" si="2"/>
        <v>-40439.517850000004</v>
      </c>
      <c r="I42" s="82"/>
      <c r="J42" s="46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</row>
    <row r="43" spans="2:33" s="88" customFormat="1" ht="20.399999999999999" x14ac:dyDescent="0.35">
      <c r="B43" s="65" t="s">
        <v>65</v>
      </c>
      <c r="C43" s="87" t="s">
        <v>66</v>
      </c>
      <c r="D43" s="78">
        <f>D44+D45+D46+D47+D48+D49+D50+D51+D52+D53</f>
        <v>983945.29770999996</v>
      </c>
      <c r="E43" s="78">
        <f>E44+E45+E46+E47+E48+E49+E50+E51+E52+E53</f>
        <v>219880.32777999999</v>
      </c>
      <c r="F43" s="78">
        <f>F44+F45+F46+F47+F48+F49+F50+F51+F52+F53</f>
        <v>156198.72900999998</v>
      </c>
      <c r="G43" s="50">
        <f t="shared" si="3"/>
        <v>71.038064472181304</v>
      </c>
      <c r="H43" s="49">
        <f t="shared" si="2"/>
        <v>-63681.598770000011</v>
      </c>
      <c r="I43" s="57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>
        <f>T44+T45+T46+T47+T48+T49+T50+T51+T52+T53</f>
        <v>0</v>
      </c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</row>
    <row r="44" spans="2:33" s="35" customFormat="1" ht="62.4" x14ac:dyDescent="0.4">
      <c r="B44" s="84">
        <v>18010100</v>
      </c>
      <c r="C44" s="85" t="s">
        <v>67</v>
      </c>
      <c r="D44" s="55">
        <v>5188.1513100000002</v>
      </c>
      <c r="E44" s="55">
        <v>918.56443999999999</v>
      </c>
      <c r="F44" s="55">
        <v>1817.3022900000001</v>
      </c>
      <c r="G44" s="56">
        <f t="shared" si="3"/>
        <v>197.84156787083987</v>
      </c>
      <c r="H44" s="55">
        <f t="shared" si="2"/>
        <v>898.73785000000009</v>
      </c>
      <c r="I44" s="75"/>
      <c r="J44" s="58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</row>
    <row r="45" spans="2:33" s="35" customFormat="1" ht="62.4" x14ac:dyDescent="0.4">
      <c r="B45" s="84">
        <v>18010200</v>
      </c>
      <c r="C45" s="85" t="s">
        <v>68</v>
      </c>
      <c r="D45" s="55">
        <v>11611.49389</v>
      </c>
      <c r="E45" s="55">
        <v>572.46970999999996</v>
      </c>
      <c r="F45" s="55">
        <v>782.03067999999996</v>
      </c>
      <c r="G45" s="56">
        <f t="shared" si="3"/>
        <v>136.60647303068666</v>
      </c>
      <c r="H45" s="55">
        <f t="shared" si="2"/>
        <v>209.56097</v>
      </c>
      <c r="I45" s="75"/>
      <c r="J45" s="58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</row>
    <row r="46" spans="2:33" s="35" customFormat="1" ht="62.4" x14ac:dyDescent="0.4">
      <c r="B46" s="84">
        <v>18010300</v>
      </c>
      <c r="C46" s="85" t="s">
        <v>69</v>
      </c>
      <c r="D46" s="55">
        <v>4657.56999</v>
      </c>
      <c r="E46" s="55">
        <v>234.51432</v>
      </c>
      <c r="F46" s="55">
        <v>919.55867000000001</v>
      </c>
      <c r="G46" s="56">
        <f t="shared" si="3"/>
        <v>392.11194864347732</v>
      </c>
      <c r="H46" s="55">
        <f t="shared" si="2"/>
        <v>685.04435000000001</v>
      </c>
      <c r="I46" s="75"/>
      <c r="J46" s="58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</row>
    <row r="47" spans="2:33" s="35" customFormat="1" ht="62.4" x14ac:dyDescent="0.4">
      <c r="B47" s="84">
        <v>18010400</v>
      </c>
      <c r="C47" s="85" t="s">
        <v>70</v>
      </c>
      <c r="D47" s="55">
        <v>125354.77383000001</v>
      </c>
      <c r="E47" s="55">
        <v>22201.489109999999</v>
      </c>
      <c r="F47" s="55">
        <v>33839.050049999998</v>
      </c>
      <c r="G47" s="56">
        <f t="shared" si="3"/>
        <v>152.41792963679273</v>
      </c>
      <c r="H47" s="55">
        <f t="shared" si="2"/>
        <v>11637.560939999999</v>
      </c>
      <c r="I47" s="75"/>
      <c r="J47" s="58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</row>
    <row r="48" spans="2:33" s="35" customFormat="1" ht="21" x14ac:dyDescent="0.4">
      <c r="B48" s="84">
        <v>18010500</v>
      </c>
      <c r="C48" s="85" t="s">
        <v>71</v>
      </c>
      <c r="D48" s="89">
        <v>310319.09707000002</v>
      </c>
      <c r="E48" s="89">
        <v>47918.356800000001</v>
      </c>
      <c r="F48" s="89">
        <v>49434.139660000001</v>
      </c>
      <c r="G48" s="56">
        <f t="shared" si="3"/>
        <v>103.1632613495628</v>
      </c>
      <c r="H48" s="55">
        <f t="shared" si="2"/>
        <v>1515.7828599999993</v>
      </c>
      <c r="I48" s="75"/>
      <c r="J48" s="58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</row>
    <row r="49" spans="2:33" s="35" customFormat="1" ht="21" x14ac:dyDescent="0.4">
      <c r="B49" s="84">
        <v>18010600</v>
      </c>
      <c r="C49" s="85" t="s">
        <v>72</v>
      </c>
      <c r="D49" s="89">
        <v>507787.43426000001</v>
      </c>
      <c r="E49" s="89">
        <v>144993.08067</v>
      </c>
      <c r="F49" s="89">
        <v>66734.59663</v>
      </c>
      <c r="G49" s="56">
        <f t="shared" si="3"/>
        <v>46.026056086004537</v>
      </c>
      <c r="H49" s="55">
        <f t="shared" si="2"/>
        <v>-78258.484039999996</v>
      </c>
      <c r="I49" s="75"/>
      <c r="J49" s="58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</row>
    <row r="50" spans="2:33" s="35" customFormat="1" ht="21" x14ac:dyDescent="0.4">
      <c r="B50" s="84">
        <v>18010700</v>
      </c>
      <c r="C50" s="85" t="s">
        <v>73</v>
      </c>
      <c r="D50" s="89">
        <v>10250.928970000001</v>
      </c>
      <c r="E50" s="89">
        <v>764.33749</v>
      </c>
      <c r="F50" s="89">
        <v>909.55057999999997</v>
      </c>
      <c r="G50" s="56">
        <f t="shared" si="3"/>
        <v>118.9985565146098</v>
      </c>
      <c r="H50" s="55">
        <f t="shared" si="2"/>
        <v>145.21308999999997</v>
      </c>
      <c r="I50" s="75"/>
      <c r="J50" s="58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</row>
    <row r="51" spans="2:33" s="35" customFormat="1" ht="21" x14ac:dyDescent="0.4">
      <c r="B51" s="84">
        <v>18010900</v>
      </c>
      <c r="C51" s="85" t="s">
        <v>74</v>
      </c>
      <c r="D51" s="89">
        <v>2392.4543100000001</v>
      </c>
      <c r="E51" s="89">
        <v>270.98730999999998</v>
      </c>
      <c r="F51" s="89">
        <v>450.18047000000001</v>
      </c>
      <c r="G51" s="56">
        <f t="shared" si="3"/>
        <v>166.12603372460507</v>
      </c>
      <c r="H51" s="55">
        <f t="shared" si="2"/>
        <v>179.19316000000003</v>
      </c>
      <c r="I51" s="75"/>
      <c r="J51" s="58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</row>
    <row r="52" spans="2:33" s="35" customFormat="1" ht="21" x14ac:dyDescent="0.4">
      <c r="B52" s="84" t="s">
        <v>75</v>
      </c>
      <c r="C52" s="85" t="s">
        <v>76</v>
      </c>
      <c r="D52" s="55">
        <v>4925.8440300000002</v>
      </c>
      <c r="E52" s="55">
        <v>579.00989000000004</v>
      </c>
      <c r="F52" s="55">
        <v>432.33521000000002</v>
      </c>
      <c r="G52" s="56">
        <f t="shared" si="3"/>
        <v>74.668018192228118</v>
      </c>
      <c r="H52" s="55">
        <f t="shared" si="2"/>
        <v>-146.67468000000002</v>
      </c>
      <c r="I52" s="75"/>
      <c r="J52" s="58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</row>
    <row r="53" spans="2:33" s="35" customFormat="1" ht="21" x14ac:dyDescent="0.4">
      <c r="B53" s="84" t="s">
        <v>77</v>
      </c>
      <c r="C53" s="85" t="s">
        <v>78</v>
      </c>
      <c r="D53" s="55">
        <v>1457.5500500000001</v>
      </c>
      <c r="E53" s="55">
        <v>1427.5180399999999</v>
      </c>
      <c r="F53" s="55">
        <v>879.98477000000003</v>
      </c>
      <c r="G53" s="56">
        <f t="shared" si="3"/>
        <v>61.644388746218581</v>
      </c>
      <c r="H53" s="55">
        <f t="shared" si="2"/>
        <v>-547.5332699999999</v>
      </c>
      <c r="I53" s="75"/>
      <c r="J53" s="58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</row>
    <row r="54" spans="2:33" s="88" customFormat="1" ht="32.4" x14ac:dyDescent="0.35">
      <c r="B54" s="65" t="s">
        <v>79</v>
      </c>
      <c r="C54" s="87" t="s">
        <v>80</v>
      </c>
      <c r="D54" s="78">
        <f>D55</f>
        <v>2472.6993499999999</v>
      </c>
      <c r="E54" s="78">
        <f>E55</f>
        <v>1643.61607</v>
      </c>
      <c r="F54" s="78">
        <f>F55</f>
        <v>0</v>
      </c>
      <c r="G54" s="50">
        <f t="shared" si="3"/>
        <v>0</v>
      </c>
      <c r="H54" s="49">
        <f t="shared" si="2"/>
        <v>-1643.61607</v>
      </c>
      <c r="I54" s="68"/>
      <c r="J54" s="59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</row>
    <row r="55" spans="2:33" s="35" customFormat="1" ht="32.4" x14ac:dyDescent="0.4">
      <c r="B55" s="53" t="s">
        <v>81</v>
      </c>
      <c r="C55" s="90" t="s">
        <v>82</v>
      </c>
      <c r="D55" s="62">
        <v>2472.6993499999999</v>
      </c>
      <c r="E55" s="55">
        <v>1643.61607</v>
      </c>
      <c r="F55" s="62">
        <v>0</v>
      </c>
      <c r="G55" s="56">
        <f t="shared" si="3"/>
        <v>0</v>
      </c>
      <c r="H55" s="55">
        <f t="shared" si="2"/>
        <v>-1643.61607</v>
      </c>
      <c r="I55" s="75"/>
      <c r="J55" s="58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</row>
    <row r="56" spans="2:33" s="88" customFormat="1" ht="20.399999999999999" x14ac:dyDescent="0.35">
      <c r="B56" s="65" t="s">
        <v>83</v>
      </c>
      <c r="C56" s="87" t="s">
        <v>84</v>
      </c>
      <c r="D56" s="71">
        <f>D57+D58</f>
        <v>5700.2878000000001</v>
      </c>
      <c r="E56" s="78">
        <f>E57+E58</f>
        <v>739.84093000000007</v>
      </c>
      <c r="F56" s="71">
        <f>F57+F58</f>
        <v>996.65953000000002</v>
      </c>
      <c r="G56" s="50">
        <f t="shared" si="3"/>
        <v>134.71267803472293</v>
      </c>
      <c r="H56" s="49">
        <f t="shared" si="2"/>
        <v>256.81859999999995</v>
      </c>
      <c r="I56" s="68"/>
      <c r="J56" s="59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</row>
    <row r="57" spans="2:33" s="35" customFormat="1" ht="32.4" x14ac:dyDescent="0.4">
      <c r="B57" s="53" t="s">
        <v>85</v>
      </c>
      <c r="C57" s="90" t="s">
        <v>86</v>
      </c>
      <c r="D57" s="62">
        <v>5247.9316799999997</v>
      </c>
      <c r="E57" s="55">
        <v>685.01349000000005</v>
      </c>
      <c r="F57" s="62">
        <v>815.69100000000003</v>
      </c>
      <c r="G57" s="56">
        <f t="shared" si="3"/>
        <v>119.07663307477345</v>
      </c>
      <c r="H57" s="55">
        <f t="shared" si="2"/>
        <v>130.67750999999998</v>
      </c>
      <c r="I57" s="75"/>
      <c r="J57" s="58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</row>
    <row r="58" spans="2:33" s="35" customFormat="1" ht="32.4" x14ac:dyDescent="0.4">
      <c r="B58" s="53" t="s">
        <v>87</v>
      </c>
      <c r="C58" s="90" t="s">
        <v>88</v>
      </c>
      <c r="D58" s="62">
        <v>452.35611999999998</v>
      </c>
      <c r="E58" s="55">
        <v>54.827440000000003</v>
      </c>
      <c r="F58" s="62">
        <v>180.96852999999999</v>
      </c>
      <c r="G58" s="56">
        <v>0</v>
      </c>
      <c r="H58" s="55">
        <f t="shared" si="2"/>
        <v>126.14108999999999</v>
      </c>
      <c r="I58" s="75"/>
      <c r="J58" s="58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</row>
    <row r="59" spans="2:33" s="35" customFormat="1" ht="32.4" x14ac:dyDescent="0.35">
      <c r="B59" s="65" t="s">
        <v>89</v>
      </c>
      <c r="C59" s="87" t="s">
        <v>90</v>
      </c>
      <c r="D59" s="71">
        <f>D60+D61+D62+D63+D64+D65+D66</f>
        <v>0.17</v>
      </c>
      <c r="E59" s="78">
        <f>E60+E61+E62+E63+E64+E65+E66</f>
        <v>0</v>
      </c>
      <c r="F59" s="71">
        <f>F60+F61+F62+F63+F64+F65+F66</f>
        <v>-0.83499999999999996</v>
      </c>
      <c r="G59" s="50">
        <v>0</v>
      </c>
      <c r="H59" s="49">
        <f t="shared" si="2"/>
        <v>-0.83499999999999996</v>
      </c>
      <c r="I59" s="75"/>
      <c r="J59" s="58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</row>
    <row r="60" spans="2:33" s="35" customFormat="1" ht="48" x14ac:dyDescent="0.4">
      <c r="B60" s="91">
        <v>18040100</v>
      </c>
      <c r="C60" s="90" t="s">
        <v>91</v>
      </c>
      <c r="D60" s="55">
        <v>0</v>
      </c>
      <c r="E60" s="55">
        <v>0</v>
      </c>
      <c r="F60" s="55">
        <v>0</v>
      </c>
      <c r="G60" s="56">
        <v>0</v>
      </c>
      <c r="H60" s="55">
        <f t="shared" si="2"/>
        <v>0</v>
      </c>
      <c r="I60" s="75"/>
      <c r="J60" s="58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</row>
    <row r="61" spans="2:33" s="35" customFormat="1" ht="48" x14ac:dyDescent="0.4">
      <c r="B61" s="91">
        <v>18040200</v>
      </c>
      <c r="C61" s="90" t="s">
        <v>92</v>
      </c>
      <c r="D61" s="55">
        <v>0</v>
      </c>
      <c r="E61" s="55">
        <v>0</v>
      </c>
      <c r="F61" s="55">
        <v>0</v>
      </c>
      <c r="G61" s="56">
        <v>0</v>
      </c>
      <c r="H61" s="55">
        <f t="shared" si="2"/>
        <v>0</v>
      </c>
      <c r="I61" s="75"/>
      <c r="J61" s="58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</row>
    <row r="62" spans="2:33" s="35" customFormat="1" ht="48" x14ac:dyDescent="0.4">
      <c r="B62" s="91">
        <v>18040500</v>
      </c>
      <c r="C62" s="90" t="s">
        <v>93</v>
      </c>
      <c r="D62" s="55">
        <v>0.17</v>
      </c>
      <c r="E62" s="55">
        <v>0</v>
      </c>
      <c r="F62" s="55">
        <v>-0.83499999999999996</v>
      </c>
      <c r="G62" s="56">
        <v>0</v>
      </c>
      <c r="H62" s="55">
        <f t="shared" si="2"/>
        <v>-0.83499999999999996</v>
      </c>
      <c r="I62" s="75"/>
      <c r="J62" s="58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</row>
    <row r="63" spans="2:33" s="35" customFormat="1" ht="58.8" customHeight="1" x14ac:dyDescent="0.4">
      <c r="B63" s="91">
        <v>18040600</v>
      </c>
      <c r="C63" s="90" t="s">
        <v>94</v>
      </c>
      <c r="D63" s="55">
        <v>0</v>
      </c>
      <c r="E63" s="55">
        <v>0</v>
      </c>
      <c r="F63" s="55">
        <v>0</v>
      </c>
      <c r="G63" s="56">
        <v>0</v>
      </c>
      <c r="H63" s="55">
        <f t="shared" si="2"/>
        <v>0</v>
      </c>
      <c r="I63" s="75"/>
      <c r="J63" s="58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</row>
    <row r="64" spans="2:33" s="35" customFormat="1" ht="48" x14ac:dyDescent="0.4">
      <c r="B64" s="91">
        <v>18040700</v>
      </c>
      <c r="C64" s="90" t="s">
        <v>95</v>
      </c>
      <c r="D64" s="55">
        <v>0</v>
      </c>
      <c r="E64" s="55">
        <v>0</v>
      </c>
      <c r="F64" s="55">
        <v>0</v>
      </c>
      <c r="G64" s="56">
        <v>0</v>
      </c>
      <c r="H64" s="55">
        <f t="shared" si="2"/>
        <v>0</v>
      </c>
      <c r="I64" s="75"/>
      <c r="J64" s="58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</row>
    <row r="65" spans="2:33" s="35" customFormat="1" ht="66" customHeight="1" x14ac:dyDescent="0.4">
      <c r="B65" s="91">
        <v>18040800</v>
      </c>
      <c r="C65" s="90" t="s">
        <v>96</v>
      </c>
      <c r="D65" s="55">
        <v>0</v>
      </c>
      <c r="E65" s="55">
        <v>0</v>
      </c>
      <c r="F65" s="55">
        <v>0</v>
      </c>
      <c r="G65" s="56">
        <v>0</v>
      </c>
      <c r="H65" s="55">
        <f t="shared" si="2"/>
        <v>0</v>
      </c>
      <c r="I65" s="75"/>
      <c r="J65" s="58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</row>
    <row r="66" spans="2:33" s="35" customFormat="1" ht="48" x14ac:dyDescent="0.4">
      <c r="B66" s="91">
        <v>18041400</v>
      </c>
      <c r="C66" s="90" t="s">
        <v>97</v>
      </c>
      <c r="D66" s="55">
        <v>0</v>
      </c>
      <c r="E66" s="55">
        <v>0</v>
      </c>
      <c r="F66" s="55">
        <v>0</v>
      </c>
      <c r="G66" s="56">
        <v>0</v>
      </c>
      <c r="H66" s="55">
        <f t="shared" si="2"/>
        <v>0</v>
      </c>
      <c r="I66" s="75"/>
      <c r="J66" s="58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</row>
    <row r="67" spans="2:33" s="88" customFormat="1" ht="21" x14ac:dyDescent="0.4">
      <c r="B67" s="65" t="s">
        <v>98</v>
      </c>
      <c r="C67" s="87" t="s">
        <v>99</v>
      </c>
      <c r="D67" s="71">
        <f>D70+D71+D68+D69</f>
        <v>674021.06718000001</v>
      </c>
      <c r="E67" s="78">
        <f>E70+E71+E68+E69</f>
        <v>156545.72058999998</v>
      </c>
      <c r="F67" s="71">
        <f>F70+F71+F68+F69</f>
        <v>181175.43398</v>
      </c>
      <c r="G67" s="56">
        <f>F67/E67*100</f>
        <v>115.73323965495442</v>
      </c>
      <c r="H67" s="49">
        <f t="shared" si="2"/>
        <v>24629.713390000019</v>
      </c>
      <c r="I67" s="68"/>
      <c r="J67" s="59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</row>
    <row r="68" spans="2:33" s="88" customFormat="1" ht="32.4" x14ac:dyDescent="0.4">
      <c r="B68" s="53" t="s">
        <v>100</v>
      </c>
      <c r="C68" s="90" t="s">
        <v>101</v>
      </c>
      <c r="D68" s="92">
        <v>-531.11800000000005</v>
      </c>
      <c r="E68" s="92">
        <v>-542.26499999999999</v>
      </c>
      <c r="F68" s="92">
        <v>44.577280000000002</v>
      </c>
      <c r="G68" s="56">
        <v>0</v>
      </c>
      <c r="H68" s="55">
        <f t="shared" si="2"/>
        <v>586.84227999999996</v>
      </c>
      <c r="I68" s="68"/>
      <c r="J68" s="59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</row>
    <row r="69" spans="2:33" s="88" customFormat="1" ht="32.4" x14ac:dyDescent="0.4">
      <c r="B69" s="53" t="s">
        <v>102</v>
      </c>
      <c r="C69" s="90" t="s">
        <v>103</v>
      </c>
      <c r="D69" s="92">
        <v>0</v>
      </c>
      <c r="E69" s="92">
        <v>0</v>
      </c>
      <c r="F69" s="92">
        <v>0</v>
      </c>
      <c r="G69" s="56">
        <v>0</v>
      </c>
      <c r="H69" s="55">
        <f t="shared" si="2"/>
        <v>0</v>
      </c>
      <c r="I69" s="68"/>
      <c r="J69" s="59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</row>
    <row r="70" spans="2:33" s="35" customFormat="1" ht="21" x14ac:dyDescent="0.4">
      <c r="B70" s="53" t="s">
        <v>104</v>
      </c>
      <c r="C70" s="90" t="s">
        <v>105</v>
      </c>
      <c r="D70" s="55">
        <v>157485.83605000001</v>
      </c>
      <c r="E70" s="55">
        <v>36512.224629999997</v>
      </c>
      <c r="F70" s="55">
        <v>40870.511409999999</v>
      </c>
      <c r="G70" s="56">
        <f>F70/E70*100</f>
        <v>111.93651393242976</v>
      </c>
      <c r="H70" s="55">
        <f t="shared" si="2"/>
        <v>4358.2867800000022</v>
      </c>
      <c r="I70" s="75"/>
      <c r="J70" s="58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</row>
    <row r="71" spans="2:33" s="35" customFormat="1" ht="21" x14ac:dyDescent="0.4">
      <c r="B71" s="53" t="s">
        <v>106</v>
      </c>
      <c r="C71" s="90" t="s">
        <v>107</v>
      </c>
      <c r="D71" s="55">
        <v>517066.34912999999</v>
      </c>
      <c r="E71" s="55">
        <v>120575.76096</v>
      </c>
      <c r="F71" s="55">
        <v>140260.34529</v>
      </c>
      <c r="G71" s="56">
        <f>F71/E71*100</f>
        <v>116.32549044125891</v>
      </c>
      <c r="H71" s="55">
        <f t="shared" si="2"/>
        <v>19684.584329999998</v>
      </c>
      <c r="I71" s="75"/>
      <c r="J71" s="58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</row>
    <row r="72" spans="2:33" s="52" customFormat="1" ht="20.399999999999999" x14ac:dyDescent="0.35">
      <c r="B72" s="41">
        <v>20000000</v>
      </c>
      <c r="C72" s="42" t="s">
        <v>108</v>
      </c>
      <c r="D72" s="43">
        <f>D73+D82+D103</f>
        <v>48747.888690000007</v>
      </c>
      <c r="E72" s="43">
        <f>E73+E82+E103</f>
        <v>7362.0034099999993</v>
      </c>
      <c r="F72" s="43">
        <f>F73+F82+F103</f>
        <v>7433.549109999999</v>
      </c>
      <c r="G72" s="44">
        <f>F72/E72*100</f>
        <v>100.97182378240707</v>
      </c>
      <c r="H72" s="43">
        <f t="shared" si="2"/>
        <v>71.54569999999967</v>
      </c>
      <c r="I72" s="82"/>
      <c r="J72" s="46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83"/>
    </row>
    <row r="73" spans="2:33" s="52" customFormat="1" ht="38.25" customHeight="1" x14ac:dyDescent="0.35">
      <c r="B73" s="47">
        <v>21000000</v>
      </c>
      <c r="C73" s="93" t="s">
        <v>109</v>
      </c>
      <c r="D73" s="51">
        <f>D74+D77</f>
        <v>2145.9754000000003</v>
      </c>
      <c r="E73" s="51">
        <f>E74+E77</f>
        <v>220.14888999999999</v>
      </c>
      <c r="F73" s="51">
        <f>F74+F77</f>
        <v>510.16728000000001</v>
      </c>
      <c r="G73" s="50">
        <f>F73/E73*100</f>
        <v>231.73738464000434</v>
      </c>
      <c r="H73" s="49">
        <f t="shared" si="2"/>
        <v>290.01839000000001</v>
      </c>
      <c r="I73" s="82"/>
      <c r="J73" s="46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  <c r="AD73" s="83"/>
      <c r="AE73" s="83"/>
      <c r="AF73" s="83"/>
      <c r="AG73" s="83"/>
    </row>
    <row r="74" spans="2:33" s="52" customFormat="1" ht="78" x14ac:dyDescent="0.35">
      <c r="B74" s="47" t="s">
        <v>110</v>
      </c>
      <c r="C74" s="93" t="s">
        <v>111</v>
      </c>
      <c r="D74" s="51">
        <f>D75+D76</f>
        <v>0</v>
      </c>
      <c r="E74" s="51">
        <v>0</v>
      </c>
      <c r="F74" s="51">
        <f>F75+F76</f>
        <v>0</v>
      </c>
      <c r="G74" s="50">
        <v>0</v>
      </c>
      <c r="H74" s="49">
        <f t="shared" si="2"/>
        <v>0</v>
      </c>
      <c r="I74" s="82"/>
      <c r="J74" s="46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  <c r="AD74" s="83"/>
      <c r="AE74" s="83"/>
      <c r="AF74" s="83"/>
      <c r="AG74" s="83"/>
    </row>
    <row r="75" spans="2:33" s="52" customFormat="1" ht="62.4" x14ac:dyDescent="0.4">
      <c r="B75" s="53" t="s">
        <v>112</v>
      </c>
      <c r="C75" s="94" t="s">
        <v>113</v>
      </c>
      <c r="D75" s="89">
        <v>0</v>
      </c>
      <c r="E75" s="89">
        <v>0</v>
      </c>
      <c r="F75" s="89">
        <v>0</v>
      </c>
      <c r="G75" s="56">
        <v>0</v>
      </c>
      <c r="H75" s="55">
        <f t="shared" si="2"/>
        <v>0</v>
      </c>
      <c r="I75" s="82"/>
      <c r="J75" s="46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  <c r="AD75" s="83"/>
      <c r="AE75" s="83"/>
      <c r="AF75" s="83"/>
      <c r="AG75" s="83"/>
    </row>
    <row r="76" spans="2:33" s="52" customFormat="1" ht="62.4" x14ac:dyDescent="0.4">
      <c r="B76" s="53" t="s">
        <v>114</v>
      </c>
      <c r="C76" s="94" t="s">
        <v>115</v>
      </c>
      <c r="D76" s="89">
        <v>0</v>
      </c>
      <c r="E76" s="89">
        <v>0</v>
      </c>
      <c r="F76" s="89">
        <v>0</v>
      </c>
      <c r="G76" s="56">
        <v>0</v>
      </c>
      <c r="H76" s="55">
        <f t="shared" si="2"/>
        <v>0</v>
      </c>
      <c r="I76" s="82"/>
      <c r="J76" s="46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83"/>
      <c r="AG76" s="83"/>
    </row>
    <row r="77" spans="2:33" s="60" customFormat="1" ht="20.399999999999999" x14ac:dyDescent="0.35">
      <c r="B77" s="65">
        <v>21080000</v>
      </c>
      <c r="C77" s="95" t="s">
        <v>116</v>
      </c>
      <c r="D77" s="71">
        <f>D78+D80+D81+D79</f>
        <v>2145.9754000000003</v>
      </c>
      <c r="E77" s="96">
        <f>E79+E80+E81+E78</f>
        <v>220.14888999999999</v>
      </c>
      <c r="F77" s="71">
        <f>F78+F80+F81+F79</f>
        <v>510.16728000000001</v>
      </c>
      <c r="G77" s="50">
        <f t="shared" ref="G77:G83" si="4">F77/E77*100</f>
        <v>231.73738464000434</v>
      </c>
      <c r="H77" s="49">
        <f t="shared" si="2"/>
        <v>290.01839000000001</v>
      </c>
      <c r="I77" s="57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</row>
    <row r="78" spans="2:33" s="60" customFormat="1" ht="21" x14ac:dyDescent="0.4">
      <c r="B78" s="53" t="s">
        <v>117</v>
      </c>
      <c r="C78" s="94" t="s">
        <v>116</v>
      </c>
      <c r="D78" s="62">
        <v>703.04920000000004</v>
      </c>
      <c r="E78" s="89">
        <v>1.1071899999999999</v>
      </c>
      <c r="F78" s="62">
        <v>238.37890999999999</v>
      </c>
      <c r="G78" s="56">
        <f t="shared" si="4"/>
        <v>21530.081557817539</v>
      </c>
      <c r="H78" s="55">
        <f t="shared" si="2"/>
        <v>237.27171999999999</v>
      </c>
      <c r="I78" s="57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</row>
    <row r="79" spans="2:33" s="52" customFormat="1" ht="114.75" customHeight="1" x14ac:dyDescent="0.4">
      <c r="B79" s="53" t="s">
        <v>118</v>
      </c>
      <c r="C79" s="94" t="s">
        <v>119</v>
      </c>
      <c r="D79" s="55">
        <v>4.9209500000000004</v>
      </c>
      <c r="E79" s="55">
        <v>1E-3</v>
      </c>
      <c r="F79" s="55">
        <v>0</v>
      </c>
      <c r="G79" s="56">
        <v>0</v>
      </c>
      <c r="H79" s="55">
        <f t="shared" si="2"/>
        <v>-1E-3</v>
      </c>
      <c r="I79" s="82"/>
      <c r="J79" s="58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</row>
    <row r="80" spans="2:33" s="52" customFormat="1" ht="21" x14ac:dyDescent="0.4">
      <c r="B80" s="53" t="s">
        <v>120</v>
      </c>
      <c r="C80" s="94" t="s">
        <v>121</v>
      </c>
      <c r="D80" s="62">
        <v>409.10395</v>
      </c>
      <c r="E80" s="55">
        <v>47.6</v>
      </c>
      <c r="F80" s="62">
        <v>104.25779</v>
      </c>
      <c r="G80" s="56">
        <f t="shared" si="4"/>
        <v>219.0289705882353</v>
      </c>
      <c r="H80" s="55">
        <f t="shared" si="2"/>
        <v>56.657789999999999</v>
      </c>
      <c r="I80" s="82"/>
      <c r="J80" s="58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</row>
    <row r="81" spans="2:33" s="52" customFormat="1" ht="62.4" x14ac:dyDescent="0.4">
      <c r="B81" s="53" t="s">
        <v>122</v>
      </c>
      <c r="C81" s="94" t="s">
        <v>123</v>
      </c>
      <c r="D81" s="62">
        <v>1028.9013</v>
      </c>
      <c r="E81" s="55">
        <v>171.44069999999999</v>
      </c>
      <c r="F81" s="62">
        <v>167.53057999999999</v>
      </c>
      <c r="G81" s="56">
        <f t="shared" si="4"/>
        <v>97.719258029161111</v>
      </c>
      <c r="H81" s="55">
        <f t="shared" si="2"/>
        <v>-3.9101200000000063</v>
      </c>
      <c r="I81" s="82"/>
      <c r="J81" s="58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</row>
    <row r="82" spans="2:33" s="52" customFormat="1" ht="45.6" customHeight="1" x14ac:dyDescent="0.35">
      <c r="B82" s="47">
        <v>22000000</v>
      </c>
      <c r="C82" s="93" t="s">
        <v>124</v>
      </c>
      <c r="D82" s="51">
        <f>D83+D96+D98</f>
        <v>44370.772100000002</v>
      </c>
      <c r="E82" s="97">
        <f>E83+E96+E98</f>
        <v>5552.2413499999993</v>
      </c>
      <c r="F82" s="51">
        <f>F83+F96+F98</f>
        <v>6403.3020599999991</v>
      </c>
      <c r="G82" s="50">
        <f t="shared" si="4"/>
        <v>115.32823694704841</v>
      </c>
      <c r="H82" s="49">
        <f t="shared" si="2"/>
        <v>851.06070999999974</v>
      </c>
      <c r="I82" s="82"/>
      <c r="J82" s="46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</row>
    <row r="83" spans="2:33" s="60" customFormat="1" ht="30" customHeight="1" x14ac:dyDescent="0.35">
      <c r="B83" s="65" t="s">
        <v>125</v>
      </c>
      <c r="C83" s="98" t="s">
        <v>126</v>
      </c>
      <c r="D83" s="71">
        <f>D85+D89+D90+D91+D92+D93+D94+D95+D86+D88+D84</f>
        <v>39597.976119999999</v>
      </c>
      <c r="E83" s="96">
        <f>E85+E89+E90+E91+E92+E93+E94+E95+E86+E88+E84</f>
        <v>5238.2979499999992</v>
      </c>
      <c r="F83" s="71">
        <f>F85+F89+F90+F91+F92+F93+F94+F95+F86+F88+F84</f>
        <v>6167.5780099999993</v>
      </c>
      <c r="G83" s="50">
        <f t="shared" si="4"/>
        <v>117.74011461108277</v>
      </c>
      <c r="H83" s="49">
        <f t="shared" si="2"/>
        <v>929.28006000000005</v>
      </c>
      <c r="I83" s="68"/>
      <c r="J83" s="59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</row>
    <row r="84" spans="2:33" s="60" customFormat="1" ht="30" customHeight="1" x14ac:dyDescent="0.4">
      <c r="B84" s="53" t="s">
        <v>127</v>
      </c>
      <c r="C84" s="94" t="s">
        <v>128</v>
      </c>
      <c r="D84" s="62">
        <v>0</v>
      </c>
      <c r="E84" s="99">
        <v>0</v>
      </c>
      <c r="F84" s="62">
        <v>0</v>
      </c>
      <c r="G84" s="56">
        <v>0</v>
      </c>
      <c r="H84" s="55">
        <f t="shared" ref="H84:H112" si="5">F84-E84</f>
        <v>0</v>
      </c>
      <c r="I84" s="68"/>
      <c r="J84" s="59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</row>
    <row r="85" spans="2:33" s="35" customFormat="1" ht="46.8" customHeight="1" x14ac:dyDescent="0.4">
      <c r="B85" s="53" t="s">
        <v>129</v>
      </c>
      <c r="C85" s="94" t="s">
        <v>130</v>
      </c>
      <c r="D85" s="55">
        <v>1374.0078699999999</v>
      </c>
      <c r="E85" s="55">
        <v>192.53634</v>
      </c>
      <c r="F85" s="55">
        <v>281.02859999999998</v>
      </c>
      <c r="G85" s="56">
        <f t="shared" ref="G85:G99" si="6">F85/E85*100</f>
        <v>145.96132865099648</v>
      </c>
      <c r="H85" s="55">
        <f t="shared" si="5"/>
        <v>88.492259999999987</v>
      </c>
      <c r="I85" s="75"/>
      <c r="J85" s="58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</row>
    <row r="86" spans="2:33" s="35" customFormat="1" ht="31.2" x14ac:dyDescent="0.4">
      <c r="B86" s="53" t="s">
        <v>131</v>
      </c>
      <c r="C86" s="94" t="s">
        <v>132</v>
      </c>
      <c r="D86" s="55">
        <v>14.24</v>
      </c>
      <c r="E86" s="55">
        <v>0.78</v>
      </c>
      <c r="F86" s="55">
        <v>28.321000000000002</v>
      </c>
      <c r="G86" s="56">
        <v>0</v>
      </c>
      <c r="H86" s="55">
        <f t="shared" si="5"/>
        <v>27.541</v>
      </c>
      <c r="I86" s="75"/>
      <c r="J86" s="58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  <c r="AA86" s="76"/>
      <c r="AB86" s="76"/>
      <c r="AC86" s="76"/>
      <c r="AD86" s="76"/>
      <c r="AE86" s="76"/>
      <c r="AF86" s="76"/>
      <c r="AG86" s="76"/>
    </row>
    <row r="87" spans="2:33" s="35" customFormat="1" ht="46.8" x14ac:dyDescent="0.4">
      <c r="B87" s="53" t="s">
        <v>133</v>
      </c>
      <c r="C87" s="94" t="s">
        <v>134</v>
      </c>
      <c r="D87" s="55">
        <v>0</v>
      </c>
      <c r="E87" s="55">
        <v>0</v>
      </c>
      <c r="F87" s="55">
        <v>0</v>
      </c>
      <c r="G87" s="56">
        <v>0</v>
      </c>
      <c r="H87" s="55">
        <f t="shared" si="5"/>
        <v>0</v>
      </c>
      <c r="I87" s="75"/>
      <c r="J87" s="58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  <c r="AA87" s="76"/>
      <c r="AB87" s="76"/>
      <c r="AC87" s="76"/>
      <c r="AD87" s="76"/>
      <c r="AE87" s="76"/>
      <c r="AF87" s="76"/>
      <c r="AG87" s="76"/>
    </row>
    <row r="88" spans="2:33" s="35" customFormat="1" ht="46.8" x14ac:dyDescent="0.4">
      <c r="B88" s="53" t="s">
        <v>135</v>
      </c>
      <c r="C88" s="94" t="s">
        <v>136</v>
      </c>
      <c r="D88" s="55">
        <v>10.14</v>
      </c>
      <c r="E88" s="55">
        <v>3.9</v>
      </c>
      <c r="F88" s="55">
        <v>0</v>
      </c>
      <c r="G88" s="56">
        <f t="shared" si="6"/>
        <v>0</v>
      </c>
      <c r="H88" s="55">
        <f t="shared" si="5"/>
        <v>-3.9</v>
      </c>
      <c r="I88" s="75"/>
      <c r="J88" s="58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  <c r="AA88" s="76"/>
      <c r="AB88" s="76"/>
      <c r="AC88" s="76"/>
      <c r="AD88" s="76"/>
      <c r="AE88" s="76"/>
      <c r="AF88" s="76"/>
      <c r="AG88" s="76"/>
    </row>
    <row r="89" spans="2:33" s="35" customFormat="1" ht="67.2" customHeight="1" x14ac:dyDescent="0.4">
      <c r="B89" s="53" t="s">
        <v>137</v>
      </c>
      <c r="C89" s="54" t="s">
        <v>138</v>
      </c>
      <c r="D89" s="55">
        <v>36.94</v>
      </c>
      <c r="E89" s="55">
        <v>5.95</v>
      </c>
      <c r="F89" s="55">
        <v>5.95</v>
      </c>
      <c r="G89" s="56">
        <f t="shared" si="6"/>
        <v>100</v>
      </c>
      <c r="H89" s="55">
        <f t="shared" si="5"/>
        <v>0</v>
      </c>
      <c r="I89" s="75"/>
      <c r="J89" s="58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  <c r="AA89" s="76"/>
      <c r="AB89" s="76"/>
      <c r="AC89" s="76"/>
      <c r="AD89" s="76"/>
      <c r="AE89" s="76"/>
      <c r="AF89" s="76"/>
      <c r="AG89" s="76"/>
    </row>
    <row r="90" spans="2:33" s="35" customFormat="1" ht="46.8" x14ac:dyDescent="0.4">
      <c r="B90" s="53" t="s">
        <v>139</v>
      </c>
      <c r="C90" s="54" t="s">
        <v>140</v>
      </c>
      <c r="D90" s="55">
        <v>5578.4309999999996</v>
      </c>
      <c r="E90" s="55">
        <v>502.5</v>
      </c>
      <c r="F90" s="55">
        <v>495.80900000000003</v>
      </c>
      <c r="G90" s="56">
        <f t="shared" si="6"/>
        <v>98.668457711442798</v>
      </c>
      <c r="H90" s="55">
        <f t="shared" si="5"/>
        <v>-6.6909999999999741</v>
      </c>
      <c r="I90" s="75"/>
      <c r="J90" s="58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  <c r="AA90" s="76"/>
      <c r="AB90" s="76"/>
      <c r="AC90" s="76"/>
      <c r="AD90" s="76"/>
      <c r="AE90" s="76"/>
      <c r="AF90" s="76"/>
      <c r="AG90" s="76"/>
    </row>
    <row r="91" spans="2:33" s="35" customFormat="1" ht="54" customHeight="1" x14ac:dyDescent="0.4">
      <c r="B91" s="53" t="s">
        <v>141</v>
      </c>
      <c r="C91" s="54" t="s">
        <v>142</v>
      </c>
      <c r="D91" s="55">
        <v>10684.90222</v>
      </c>
      <c r="E91" s="55">
        <v>1506.9</v>
      </c>
      <c r="F91" s="55">
        <v>1575.2639999999999</v>
      </c>
      <c r="G91" s="56">
        <f t="shared" si="6"/>
        <v>104.53673103722873</v>
      </c>
      <c r="H91" s="55">
        <f t="shared" si="5"/>
        <v>68.363999999999805</v>
      </c>
      <c r="I91" s="75"/>
      <c r="J91" s="58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6"/>
      <c r="AC91" s="76"/>
      <c r="AD91" s="76"/>
      <c r="AE91" s="76"/>
      <c r="AF91" s="76"/>
      <c r="AG91" s="76"/>
    </row>
    <row r="92" spans="2:33" s="35" customFormat="1" ht="48" x14ac:dyDescent="0.4">
      <c r="B92" s="53" t="s">
        <v>143</v>
      </c>
      <c r="C92" s="90" t="s">
        <v>144</v>
      </c>
      <c r="D92" s="55">
        <v>1170.53412</v>
      </c>
      <c r="E92" s="55">
        <v>181.70258999999999</v>
      </c>
      <c r="F92" s="55">
        <v>157.96773999999999</v>
      </c>
      <c r="G92" s="56">
        <f t="shared" si="6"/>
        <v>86.937527968093349</v>
      </c>
      <c r="H92" s="55">
        <f t="shared" si="5"/>
        <v>-23.734849999999994</v>
      </c>
      <c r="I92" s="75"/>
      <c r="J92" s="58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6"/>
    </row>
    <row r="93" spans="2:33" s="35" customFormat="1" ht="21" x14ac:dyDescent="0.4">
      <c r="B93" s="53" t="s">
        <v>145</v>
      </c>
      <c r="C93" s="90" t="s">
        <v>126</v>
      </c>
      <c r="D93" s="55">
        <f>15977.04696+4516.5817</f>
        <v>20493.628659999998</v>
      </c>
      <c r="E93" s="55">
        <f>2158.89862+652.2824</f>
        <v>2811.18102</v>
      </c>
      <c r="F93" s="55">
        <f>2718.40892+876.72275</f>
        <v>3595.1316699999998</v>
      </c>
      <c r="G93" s="56">
        <f t="shared" si="6"/>
        <v>127.8868790171328</v>
      </c>
      <c r="H93" s="55">
        <f t="shared" si="5"/>
        <v>783.95064999999977</v>
      </c>
      <c r="I93" s="75"/>
      <c r="J93" s="58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  <c r="AA93" s="76"/>
      <c r="AB93" s="76"/>
      <c r="AC93" s="76"/>
      <c r="AD93" s="76"/>
      <c r="AE93" s="76"/>
      <c r="AF93" s="76"/>
      <c r="AG93" s="76"/>
    </row>
    <row r="94" spans="2:33" s="35" customFormat="1" ht="51" customHeight="1" x14ac:dyDescent="0.4">
      <c r="B94" s="53" t="s">
        <v>146</v>
      </c>
      <c r="C94" s="90" t="s">
        <v>147</v>
      </c>
      <c r="D94" s="55">
        <v>131.68025</v>
      </c>
      <c r="E94" s="55">
        <v>22.988</v>
      </c>
      <c r="F94" s="55">
        <v>2.1659999999999999</v>
      </c>
      <c r="G94" s="56">
        <f t="shared" si="6"/>
        <v>9.4223072907603971</v>
      </c>
      <c r="H94" s="55">
        <f t="shared" si="5"/>
        <v>-20.821999999999999</v>
      </c>
      <c r="I94" s="75"/>
      <c r="J94" s="58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  <c r="AA94" s="76"/>
      <c r="AB94" s="76"/>
      <c r="AC94" s="76"/>
      <c r="AD94" s="76"/>
      <c r="AE94" s="76"/>
      <c r="AF94" s="76"/>
      <c r="AG94" s="76"/>
    </row>
    <row r="95" spans="2:33" s="35" customFormat="1" ht="65.25" customHeight="1" x14ac:dyDescent="0.4">
      <c r="B95" s="53" t="s">
        <v>148</v>
      </c>
      <c r="C95" s="90" t="s">
        <v>149</v>
      </c>
      <c r="D95" s="55">
        <v>103.47199999999999</v>
      </c>
      <c r="E95" s="55">
        <v>9.86</v>
      </c>
      <c r="F95" s="55">
        <v>25.94</v>
      </c>
      <c r="G95" s="56">
        <f t="shared" si="6"/>
        <v>263.08316430020284</v>
      </c>
      <c r="H95" s="55">
        <f t="shared" si="5"/>
        <v>16.080000000000002</v>
      </c>
      <c r="I95" s="75"/>
      <c r="J95" s="58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  <c r="AA95" s="76"/>
      <c r="AB95" s="76"/>
      <c r="AC95" s="76"/>
      <c r="AD95" s="76"/>
      <c r="AE95" s="76"/>
      <c r="AF95" s="76"/>
      <c r="AG95" s="76"/>
    </row>
    <row r="96" spans="2:33" s="60" customFormat="1" ht="64.5" customHeight="1" x14ac:dyDescent="0.35">
      <c r="B96" s="65">
        <v>22080000</v>
      </c>
      <c r="C96" s="100" t="s">
        <v>150</v>
      </c>
      <c r="D96" s="71">
        <f>D97</f>
        <v>999.20776999999998</v>
      </c>
      <c r="E96" s="72">
        <f>E97</f>
        <v>127.75498</v>
      </c>
      <c r="F96" s="71">
        <f>F97</f>
        <v>182.02574999999999</v>
      </c>
      <c r="G96" s="50">
        <f t="shared" si="6"/>
        <v>142.48035575599479</v>
      </c>
      <c r="H96" s="49">
        <f t="shared" si="5"/>
        <v>54.270769999999985</v>
      </c>
      <c r="I96" s="68"/>
      <c r="J96" s="59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</row>
    <row r="97" spans="2:33" s="35" customFormat="1" ht="62.4" x14ac:dyDescent="0.4">
      <c r="B97" s="53">
        <v>22080400</v>
      </c>
      <c r="C97" s="101" t="s">
        <v>151</v>
      </c>
      <c r="D97" s="62">
        <v>999.20776999999998</v>
      </c>
      <c r="E97" s="55">
        <v>127.75498</v>
      </c>
      <c r="F97" s="62">
        <v>182.02574999999999</v>
      </c>
      <c r="G97" s="56">
        <f t="shared" si="6"/>
        <v>142.48035575599479</v>
      </c>
      <c r="H97" s="55">
        <f t="shared" si="5"/>
        <v>54.270769999999985</v>
      </c>
      <c r="I97" s="75"/>
      <c r="J97" s="58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  <c r="AA97" s="76"/>
      <c r="AB97" s="76"/>
      <c r="AC97" s="76"/>
      <c r="AD97" s="76"/>
      <c r="AE97" s="76"/>
      <c r="AF97" s="76"/>
      <c r="AG97" s="76"/>
    </row>
    <row r="98" spans="2:33" s="88" customFormat="1" ht="20.399999999999999" x14ac:dyDescent="0.35">
      <c r="B98" s="65">
        <v>22090000</v>
      </c>
      <c r="C98" s="66" t="s">
        <v>152</v>
      </c>
      <c r="D98" s="71">
        <f>D99+D102+D100+D101</f>
        <v>3773.5882099999994</v>
      </c>
      <c r="E98" s="72">
        <f>E99+E102+E100+E101</f>
        <v>186.18842000000001</v>
      </c>
      <c r="F98" s="71">
        <f>F99+F102+F100+F101</f>
        <v>53.698300000000003</v>
      </c>
      <c r="G98" s="50">
        <f t="shared" si="6"/>
        <v>28.840837684749676</v>
      </c>
      <c r="H98" s="49">
        <f t="shared" si="5"/>
        <v>-132.49011999999999</v>
      </c>
      <c r="I98" s="68"/>
      <c r="J98" s="59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</row>
    <row r="99" spans="2:33" s="35" customFormat="1" ht="62.4" x14ac:dyDescent="0.4">
      <c r="B99" s="53">
        <v>22090100</v>
      </c>
      <c r="C99" s="54" t="s">
        <v>153</v>
      </c>
      <c r="D99" s="55">
        <v>3672.7408099999998</v>
      </c>
      <c r="E99" s="55">
        <v>169.04562000000001</v>
      </c>
      <c r="F99" s="55">
        <v>35.669800000000002</v>
      </c>
      <c r="G99" s="56">
        <f t="shared" si="6"/>
        <v>21.100694593565926</v>
      </c>
      <c r="H99" s="55">
        <f t="shared" si="5"/>
        <v>-133.37582</v>
      </c>
      <c r="I99" s="75"/>
      <c r="J99" s="58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  <c r="AA99" s="76"/>
      <c r="AB99" s="76"/>
      <c r="AC99" s="76"/>
      <c r="AD99" s="76"/>
      <c r="AE99" s="76"/>
      <c r="AF99" s="76"/>
      <c r="AG99" s="76"/>
    </row>
    <row r="100" spans="2:33" s="35" customFormat="1" ht="31.2" x14ac:dyDescent="0.4">
      <c r="B100" s="53" t="s">
        <v>154</v>
      </c>
      <c r="C100" s="54" t="s">
        <v>155</v>
      </c>
      <c r="D100" s="55">
        <v>1.4908999999999999</v>
      </c>
      <c r="E100" s="55">
        <v>0.33829999999999999</v>
      </c>
      <c r="F100" s="55">
        <v>0.28050000000000003</v>
      </c>
      <c r="G100" s="56">
        <v>0</v>
      </c>
      <c r="H100" s="55">
        <f t="shared" si="5"/>
        <v>-5.7799999999999963E-2</v>
      </c>
      <c r="I100" s="75"/>
      <c r="J100" s="58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  <c r="AA100" s="76"/>
      <c r="AB100" s="76"/>
      <c r="AC100" s="76"/>
      <c r="AD100" s="76"/>
      <c r="AE100" s="76"/>
      <c r="AF100" s="76"/>
      <c r="AG100" s="76"/>
    </row>
    <row r="101" spans="2:33" s="35" customFormat="1" ht="31.2" x14ac:dyDescent="0.4">
      <c r="B101" s="53" t="s">
        <v>156</v>
      </c>
      <c r="C101" s="54" t="s">
        <v>157</v>
      </c>
      <c r="D101" s="55">
        <v>0</v>
      </c>
      <c r="E101" s="55">
        <v>0</v>
      </c>
      <c r="F101" s="55">
        <v>0</v>
      </c>
      <c r="G101" s="56">
        <v>0</v>
      </c>
      <c r="H101" s="55">
        <f t="shared" si="5"/>
        <v>0</v>
      </c>
      <c r="I101" s="75"/>
      <c r="J101" s="58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  <c r="AA101" s="76"/>
      <c r="AB101" s="76"/>
      <c r="AC101" s="76"/>
      <c r="AD101" s="76"/>
      <c r="AE101" s="76"/>
      <c r="AF101" s="76"/>
      <c r="AG101" s="76"/>
    </row>
    <row r="102" spans="2:33" s="35" customFormat="1" ht="46.8" x14ac:dyDescent="0.4">
      <c r="B102" s="102" t="s">
        <v>158</v>
      </c>
      <c r="C102" s="94" t="s">
        <v>159</v>
      </c>
      <c r="D102" s="55">
        <v>99.356499999999997</v>
      </c>
      <c r="E102" s="55">
        <v>16.804500000000001</v>
      </c>
      <c r="F102" s="55">
        <v>17.748000000000001</v>
      </c>
      <c r="G102" s="56">
        <f>F102/E102*100</f>
        <v>105.61456752655538</v>
      </c>
      <c r="H102" s="55">
        <f t="shared" si="5"/>
        <v>0.94350000000000023</v>
      </c>
      <c r="I102" s="75"/>
      <c r="J102" s="58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</row>
    <row r="103" spans="2:33" s="20" customFormat="1" ht="30" customHeight="1" x14ac:dyDescent="0.35">
      <c r="B103" s="47">
        <v>24000000</v>
      </c>
      <c r="C103" s="48" t="s">
        <v>160</v>
      </c>
      <c r="D103" s="64">
        <f>D104+D105</f>
        <v>2231.1411899999998</v>
      </c>
      <c r="E103" s="64">
        <f>E104+E105</f>
        <v>1589.6131700000001</v>
      </c>
      <c r="F103" s="64">
        <f>F104+F105</f>
        <v>520.07977000000005</v>
      </c>
      <c r="G103" s="50">
        <f>F103/E103*100</f>
        <v>32.717379285427036</v>
      </c>
      <c r="H103" s="49">
        <f t="shared" si="5"/>
        <v>-1069.5334</v>
      </c>
      <c r="I103" s="45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>
        <f>T104+T105</f>
        <v>0</v>
      </c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  <c r="AE103" s="83"/>
      <c r="AF103" s="83"/>
      <c r="AG103" s="83"/>
    </row>
    <row r="104" spans="2:33" s="60" customFormat="1" ht="75.599999999999994" customHeight="1" x14ac:dyDescent="0.35">
      <c r="B104" s="65">
        <v>24030000</v>
      </c>
      <c r="C104" s="66" t="s">
        <v>161</v>
      </c>
      <c r="D104" s="49">
        <v>0.46726000000000001</v>
      </c>
      <c r="E104" s="49">
        <v>0</v>
      </c>
      <c r="F104" s="49">
        <v>0</v>
      </c>
      <c r="G104" s="50">
        <v>0</v>
      </c>
      <c r="H104" s="49">
        <f t="shared" si="5"/>
        <v>0</v>
      </c>
      <c r="I104" s="68"/>
      <c r="J104" s="59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</row>
    <row r="105" spans="2:33" s="60" customFormat="1" ht="20.399999999999999" x14ac:dyDescent="0.35">
      <c r="B105" s="65">
        <v>24060000</v>
      </c>
      <c r="C105" s="66" t="s">
        <v>116</v>
      </c>
      <c r="D105" s="72">
        <f>D106</f>
        <v>2230.6739299999999</v>
      </c>
      <c r="E105" s="72">
        <f>E106</f>
        <v>1589.6131700000001</v>
      </c>
      <c r="F105" s="72">
        <f>F106</f>
        <v>520.07977000000005</v>
      </c>
      <c r="G105" s="50">
        <f>F105/E105*100</f>
        <v>32.717379285427036</v>
      </c>
      <c r="H105" s="49">
        <f t="shared" si="5"/>
        <v>-1069.5334</v>
      </c>
      <c r="I105" s="68"/>
      <c r="J105" s="59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</row>
    <row r="106" spans="2:33" s="35" customFormat="1" ht="21" x14ac:dyDescent="0.4">
      <c r="B106" s="104" t="s">
        <v>162</v>
      </c>
      <c r="C106" s="54" t="s">
        <v>116</v>
      </c>
      <c r="D106" s="55">
        <f>2230.59393+0.08</f>
        <v>2230.6739299999999</v>
      </c>
      <c r="E106" s="55">
        <v>1589.6131700000001</v>
      </c>
      <c r="F106" s="55">
        <v>520.07977000000005</v>
      </c>
      <c r="G106" s="56">
        <f>F106/E106*100</f>
        <v>32.717379285427036</v>
      </c>
      <c r="H106" s="55">
        <f t="shared" si="5"/>
        <v>-1069.5334</v>
      </c>
      <c r="I106" s="75"/>
      <c r="J106" s="58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  <c r="AA106" s="76"/>
      <c r="AB106" s="76"/>
      <c r="AC106" s="76"/>
      <c r="AD106" s="76"/>
      <c r="AE106" s="76"/>
      <c r="AF106" s="76"/>
      <c r="AG106" s="76"/>
    </row>
    <row r="107" spans="2:33" s="20" customFormat="1" ht="20.399999999999999" x14ac:dyDescent="0.35">
      <c r="B107" s="41" t="s">
        <v>163</v>
      </c>
      <c r="C107" s="42" t="s">
        <v>164</v>
      </c>
      <c r="D107" s="43">
        <f>D108+D110</f>
        <v>55.378309999999999</v>
      </c>
      <c r="E107" s="43">
        <f>E108+E110</f>
        <v>37.537059999999997</v>
      </c>
      <c r="F107" s="43">
        <f>F108+F110</f>
        <v>0</v>
      </c>
      <c r="G107" s="44">
        <v>0</v>
      </c>
      <c r="H107" s="43">
        <f t="shared" si="5"/>
        <v>-37.537059999999997</v>
      </c>
      <c r="I107" s="82"/>
      <c r="J107" s="46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  <c r="AD107" s="83"/>
      <c r="AE107" s="83"/>
      <c r="AF107" s="83"/>
      <c r="AG107" s="83"/>
    </row>
    <row r="108" spans="2:33" s="20" customFormat="1" ht="31.2" x14ac:dyDescent="0.35">
      <c r="B108" s="47" t="s">
        <v>165</v>
      </c>
      <c r="C108" s="48" t="s">
        <v>166</v>
      </c>
      <c r="D108" s="49">
        <f>D109</f>
        <v>50.142850000000003</v>
      </c>
      <c r="E108" s="49">
        <f>E109</f>
        <v>37.537059999999997</v>
      </c>
      <c r="F108" s="49">
        <f>F109</f>
        <v>0</v>
      </c>
      <c r="G108" s="50">
        <v>0</v>
      </c>
      <c r="H108" s="49">
        <f t="shared" si="5"/>
        <v>-37.537059999999997</v>
      </c>
      <c r="I108" s="82"/>
      <c r="J108" s="46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  <c r="AD108" s="83"/>
      <c r="AE108" s="83"/>
      <c r="AF108" s="83"/>
      <c r="AG108" s="83"/>
    </row>
    <row r="109" spans="2:33" s="35" customFormat="1" ht="109.8" customHeight="1" x14ac:dyDescent="0.4">
      <c r="B109" s="53" t="s">
        <v>167</v>
      </c>
      <c r="C109" s="54" t="s">
        <v>168</v>
      </c>
      <c r="D109" s="62">
        <v>50.142850000000003</v>
      </c>
      <c r="E109" s="55">
        <v>37.537059999999997</v>
      </c>
      <c r="F109" s="62">
        <v>0</v>
      </c>
      <c r="G109" s="56">
        <f>F109/E109*100</f>
        <v>0</v>
      </c>
      <c r="H109" s="55">
        <f t="shared" si="5"/>
        <v>-37.537059999999997</v>
      </c>
      <c r="I109" s="75"/>
      <c r="J109" s="58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  <c r="AA109" s="76"/>
      <c r="AB109" s="76"/>
      <c r="AC109" s="76"/>
      <c r="AD109" s="76"/>
      <c r="AE109" s="76"/>
      <c r="AF109" s="76"/>
      <c r="AG109" s="76"/>
    </row>
    <row r="110" spans="2:33" s="35" customFormat="1" ht="51.6" customHeight="1" x14ac:dyDescent="0.35">
      <c r="B110" s="105" t="s">
        <v>169</v>
      </c>
      <c r="C110" s="85" t="s">
        <v>170</v>
      </c>
      <c r="D110" s="49">
        <v>5.2354599999999998</v>
      </c>
      <c r="E110" s="49">
        <v>0</v>
      </c>
      <c r="F110" s="49">
        <v>0</v>
      </c>
      <c r="G110" s="50">
        <v>0</v>
      </c>
      <c r="H110" s="49">
        <f t="shared" si="5"/>
        <v>0</v>
      </c>
      <c r="I110" s="75"/>
      <c r="J110" s="58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  <c r="AA110" s="76"/>
      <c r="AB110" s="76"/>
      <c r="AC110" s="76"/>
      <c r="AD110" s="76"/>
      <c r="AE110" s="76"/>
      <c r="AF110" s="76"/>
      <c r="AG110" s="76"/>
    </row>
    <row r="111" spans="2:33" s="20" customFormat="1" ht="31.5" customHeight="1" x14ac:dyDescent="0.35">
      <c r="B111" s="106">
        <v>900101</v>
      </c>
      <c r="C111" s="107" t="s">
        <v>171</v>
      </c>
      <c r="D111" s="108">
        <f>D10+D72+D107</f>
        <v>4710338.3043400003</v>
      </c>
      <c r="E111" s="108">
        <f>E10+E72+E107</f>
        <v>805186.72690000001</v>
      </c>
      <c r="F111" s="108">
        <f>F10+F72+F107</f>
        <v>817991.60296000005</v>
      </c>
      <c r="G111" s="109">
        <f>F111/E111*100</f>
        <v>101.59029894957401</v>
      </c>
      <c r="H111" s="108">
        <f t="shared" si="5"/>
        <v>12804.876060000039</v>
      </c>
      <c r="I111" s="82"/>
      <c r="J111" s="46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  <c r="AD111" s="83"/>
      <c r="AE111" s="83"/>
      <c r="AF111" s="83"/>
      <c r="AG111" s="83"/>
    </row>
    <row r="112" spans="2:33" ht="15.6" x14ac:dyDescent="0.3">
      <c r="B112" s="110"/>
      <c r="C112" s="111"/>
      <c r="D112" s="111"/>
      <c r="E112" s="111"/>
      <c r="F112" s="112"/>
      <c r="G112" s="112"/>
      <c r="H112" s="112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  <c r="AA112" s="76"/>
      <c r="AB112" s="76"/>
      <c r="AC112" s="76"/>
      <c r="AD112" s="76"/>
      <c r="AE112" s="76"/>
      <c r="AF112" s="76"/>
      <c r="AG112" s="76"/>
    </row>
    <row r="113" spans="2:33" ht="15.6" x14ac:dyDescent="0.3">
      <c r="B113" s="110"/>
      <c r="C113" s="111"/>
      <c r="D113" s="111"/>
      <c r="E113" s="111"/>
      <c r="F113" s="113"/>
      <c r="G113" s="113"/>
      <c r="H113" s="113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76"/>
      <c r="AB113" s="76"/>
      <c r="AC113" s="76"/>
      <c r="AD113" s="76"/>
      <c r="AE113" s="76"/>
      <c r="AF113" s="76"/>
      <c r="AG113" s="76"/>
    </row>
    <row r="114" spans="2:33" ht="15.6" x14ac:dyDescent="0.3">
      <c r="B114" s="110"/>
      <c r="C114" s="111"/>
      <c r="D114" s="111"/>
      <c r="E114" s="111"/>
      <c r="F114" s="113"/>
      <c r="G114" s="113"/>
      <c r="H114" s="113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  <c r="AE114" s="76"/>
      <c r="AF114" s="76"/>
      <c r="AG114" s="76"/>
    </row>
    <row r="115" spans="2:33" ht="15.6" x14ac:dyDescent="0.3">
      <c r="C115" s="6"/>
      <c r="D115" s="6"/>
      <c r="E115" s="6"/>
      <c r="I115" s="113"/>
      <c r="J115" s="113"/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76"/>
      <c r="V115" s="76"/>
      <c r="W115" s="76"/>
      <c r="X115" s="76"/>
      <c r="Y115" s="76"/>
      <c r="Z115" s="76"/>
      <c r="AA115" s="76"/>
      <c r="AB115" s="76"/>
      <c r="AC115" s="76"/>
      <c r="AD115" s="76"/>
      <c r="AE115" s="76"/>
      <c r="AF115" s="76"/>
      <c r="AG115" s="76"/>
    </row>
    <row r="116" spans="2:33" ht="15.6" x14ac:dyDescent="0.3">
      <c r="B116" s="110"/>
      <c r="C116" s="111"/>
      <c r="D116" s="111"/>
      <c r="E116" s="111"/>
      <c r="F116" s="112"/>
      <c r="G116" s="112"/>
      <c r="H116" s="112"/>
      <c r="I116" s="113"/>
      <c r="J116" s="113"/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  <c r="AE116" s="76"/>
      <c r="AF116" s="76"/>
      <c r="AG116" s="76"/>
    </row>
    <row r="117" spans="2:33" ht="15.6" x14ac:dyDescent="0.3">
      <c r="B117" s="110"/>
      <c r="C117" s="111"/>
      <c r="D117" s="111"/>
      <c r="E117" s="111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  <c r="Q117" s="76"/>
      <c r="R117" s="76"/>
      <c r="S117" s="76"/>
      <c r="T117" s="76"/>
      <c r="U117" s="76"/>
      <c r="V117" s="76"/>
      <c r="W117" s="76"/>
      <c r="X117" s="76"/>
      <c r="Y117" s="76"/>
      <c r="Z117" s="76"/>
      <c r="AA117" s="76"/>
      <c r="AB117" s="76"/>
      <c r="AC117" s="76"/>
      <c r="AD117" s="76"/>
      <c r="AE117" s="76"/>
      <c r="AF117" s="76"/>
      <c r="AG117" s="76"/>
    </row>
    <row r="118" spans="2:33" ht="15.6" x14ac:dyDescent="0.3">
      <c r="B118" s="110"/>
      <c r="C118" s="111"/>
      <c r="D118" s="111"/>
      <c r="E118" s="111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  <c r="AA118" s="76"/>
      <c r="AB118" s="76"/>
      <c r="AC118" s="76"/>
      <c r="AD118" s="76"/>
      <c r="AE118" s="76"/>
      <c r="AF118" s="76"/>
      <c r="AG118" s="76"/>
    </row>
    <row r="119" spans="2:33" ht="15.6" x14ac:dyDescent="0.3">
      <c r="B119" s="110"/>
      <c r="C119" s="111"/>
      <c r="D119" s="111"/>
      <c r="E119" s="111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3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</row>
    <row r="120" spans="2:33" ht="15.6" x14ac:dyDescent="0.3">
      <c r="B120" s="110"/>
      <c r="C120" s="111"/>
      <c r="D120" s="111"/>
      <c r="E120" s="111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76"/>
      <c r="V120" s="76"/>
      <c r="W120" s="76"/>
      <c r="X120" s="76"/>
      <c r="Y120" s="76"/>
      <c r="Z120" s="76"/>
      <c r="AA120" s="76"/>
      <c r="AB120" s="76"/>
      <c r="AC120" s="76"/>
      <c r="AD120" s="76"/>
      <c r="AE120" s="76"/>
      <c r="AF120" s="76"/>
      <c r="AG120" s="76"/>
    </row>
    <row r="121" spans="2:33" ht="15.6" x14ac:dyDescent="0.3">
      <c r="B121" s="110"/>
      <c r="C121" s="111"/>
      <c r="D121" s="111"/>
      <c r="E121" s="111"/>
      <c r="F121" s="113"/>
      <c r="G121" s="113"/>
      <c r="H121" s="113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  <c r="AA121" s="76"/>
      <c r="AB121" s="76"/>
      <c r="AC121" s="76"/>
      <c r="AD121" s="76"/>
      <c r="AE121" s="76"/>
      <c r="AF121" s="76"/>
      <c r="AG121" s="76"/>
    </row>
    <row r="122" spans="2:33" ht="15.6" x14ac:dyDescent="0.3">
      <c r="B122" s="110"/>
      <c r="C122" s="111"/>
      <c r="D122" s="111"/>
      <c r="E122" s="111"/>
      <c r="F122" s="113"/>
      <c r="G122" s="113"/>
      <c r="H122" s="113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  <c r="AE122" s="76"/>
      <c r="AF122" s="76"/>
      <c r="AG122" s="76"/>
    </row>
    <row r="123" spans="2:33" ht="15.6" x14ac:dyDescent="0.3">
      <c r="B123" s="110"/>
      <c r="C123" s="111"/>
      <c r="D123" s="111"/>
      <c r="E123" s="111"/>
      <c r="F123" s="113"/>
      <c r="G123" s="113"/>
      <c r="H123" s="113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  <c r="AA123" s="76"/>
      <c r="AB123" s="76"/>
      <c r="AC123" s="76"/>
      <c r="AD123" s="76"/>
      <c r="AE123" s="76"/>
      <c r="AF123" s="76"/>
      <c r="AG123" s="76"/>
    </row>
    <row r="124" spans="2:33" ht="15.6" x14ac:dyDescent="0.3">
      <c r="B124" s="110"/>
      <c r="C124" s="111"/>
      <c r="D124" s="111"/>
      <c r="E124" s="111"/>
      <c r="F124" s="113"/>
      <c r="G124" s="113"/>
      <c r="H124" s="113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  <c r="AA124" s="76"/>
      <c r="AB124" s="76"/>
      <c r="AC124" s="76"/>
      <c r="AD124" s="76"/>
      <c r="AE124" s="76"/>
      <c r="AF124" s="76"/>
      <c r="AG124" s="76"/>
    </row>
    <row r="125" spans="2:33" ht="15.6" x14ac:dyDescent="0.3">
      <c r="B125" s="110"/>
      <c r="C125" s="111"/>
      <c r="D125" s="111"/>
      <c r="E125" s="111"/>
      <c r="F125" s="113"/>
      <c r="G125" s="113"/>
      <c r="H125" s="113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  <c r="AA125" s="76"/>
      <c r="AB125" s="76"/>
      <c r="AC125" s="76"/>
      <c r="AD125" s="76"/>
      <c r="AE125" s="76"/>
      <c r="AF125" s="76"/>
      <c r="AG125" s="76"/>
    </row>
    <row r="126" spans="2:33" ht="15.6" x14ac:dyDescent="0.3">
      <c r="B126" s="110"/>
      <c r="C126" s="111"/>
      <c r="D126" s="111"/>
      <c r="E126" s="111"/>
      <c r="F126" s="113"/>
      <c r="G126" s="113"/>
      <c r="H126" s="113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  <c r="AA126" s="76"/>
      <c r="AB126" s="76"/>
      <c r="AC126" s="76"/>
      <c r="AD126" s="76"/>
      <c r="AE126" s="76"/>
      <c r="AF126" s="76"/>
      <c r="AG126" s="76"/>
    </row>
    <row r="127" spans="2:33" ht="15.6" x14ac:dyDescent="0.3">
      <c r="B127" s="110"/>
      <c r="C127" s="111"/>
      <c r="D127" s="111"/>
      <c r="E127" s="111"/>
      <c r="F127" s="113"/>
      <c r="G127" s="113"/>
      <c r="H127" s="113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  <c r="AA127" s="76"/>
      <c r="AB127" s="76"/>
      <c r="AC127" s="76"/>
      <c r="AD127" s="76"/>
      <c r="AE127" s="76"/>
      <c r="AF127" s="76"/>
      <c r="AG127" s="76"/>
    </row>
    <row r="128" spans="2:33" ht="15.6" x14ac:dyDescent="0.3">
      <c r="B128" s="110"/>
      <c r="C128" s="111"/>
      <c r="D128" s="111"/>
      <c r="E128" s="111"/>
      <c r="F128" s="113"/>
      <c r="G128" s="113"/>
      <c r="H128" s="113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  <c r="AA128" s="76"/>
      <c r="AB128" s="76"/>
      <c r="AC128" s="76"/>
      <c r="AD128" s="76"/>
      <c r="AE128" s="76"/>
      <c r="AF128" s="76"/>
      <c r="AG128" s="76"/>
    </row>
    <row r="129" spans="2:33" ht="15.6" x14ac:dyDescent="0.3">
      <c r="B129" s="110"/>
      <c r="C129" s="111"/>
      <c r="D129" s="111"/>
      <c r="E129" s="111"/>
      <c r="F129" s="113"/>
      <c r="G129" s="113"/>
      <c r="H129" s="113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  <c r="AA129" s="76"/>
      <c r="AB129" s="76"/>
      <c r="AC129" s="76"/>
      <c r="AD129" s="76"/>
      <c r="AE129" s="76"/>
      <c r="AF129" s="76"/>
      <c r="AG129" s="76"/>
    </row>
    <row r="130" spans="2:33" ht="15.6" x14ac:dyDescent="0.3">
      <c r="B130" s="110"/>
      <c r="C130" s="111"/>
      <c r="D130" s="111"/>
      <c r="E130" s="111"/>
      <c r="F130" s="113"/>
      <c r="G130" s="113"/>
      <c r="H130" s="113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  <c r="AA130" s="76"/>
      <c r="AB130" s="76"/>
      <c r="AC130" s="76"/>
      <c r="AD130" s="76"/>
      <c r="AE130" s="76"/>
      <c r="AF130" s="76"/>
      <c r="AG130" s="76"/>
    </row>
    <row r="131" spans="2:33" ht="15.6" x14ac:dyDescent="0.3">
      <c r="B131" s="110"/>
      <c r="C131" s="111"/>
      <c r="D131" s="111"/>
      <c r="E131" s="111"/>
      <c r="F131" s="113"/>
      <c r="G131" s="113"/>
      <c r="H131" s="113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  <c r="AA131" s="76"/>
      <c r="AB131" s="76"/>
      <c r="AC131" s="76"/>
      <c r="AD131" s="76"/>
      <c r="AE131" s="76"/>
      <c r="AF131" s="76"/>
      <c r="AG131" s="76"/>
    </row>
    <row r="132" spans="2:33" ht="15.6" x14ac:dyDescent="0.3">
      <c r="B132" s="110"/>
      <c r="C132" s="111"/>
      <c r="D132" s="111"/>
      <c r="E132" s="111"/>
      <c r="F132" s="113"/>
      <c r="G132" s="113"/>
      <c r="H132" s="113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6"/>
      <c r="AA132" s="76"/>
      <c r="AB132" s="76"/>
      <c r="AC132" s="76"/>
      <c r="AD132" s="76"/>
      <c r="AE132" s="76"/>
      <c r="AF132" s="76"/>
      <c r="AG132" s="76"/>
    </row>
    <row r="133" spans="2:33" ht="15.6" x14ac:dyDescent="0.3">
      <c r="B133" s="110"/>
      <c r="C133" s="111"/>
      <c r="D133" s="111"/>
      <c r="E133" s="111"/>
      <c r="F133" s="113"/>
      <c r="G133" s="113"/>
      <c r="H133" s="113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76"/>
      <c r="AA133" s="76"/>
      <c r="AB133" s="76"/>
      <c r="AC133" s="76"/>
      <c r="AD133" s="76"/>
      <c r="AE133" s="76"/>
      <c r="AF133" s="76"/>
      <c r="AG133" s="76"/>
    </row>
    <row r="134" spans="2:33" ht="15.6" x14ac:dyDescent="0.3">
      <c r="B134" s="110"/>
      <c r="C134" s="111"/>
      <c r="D134" s="111"/>
      <c r="E134" s="111"/>
      <c r="F134" s="113"/>
      <c r="G134" s="113"/>
      <c r="H134" s="113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  <c r="AA134" s="76"/>
      <c r="AB134" s="76"/>
      <c r="AC134" s="76"/>
      <c r="AD134" s="76"/>
      <c r="AE134" s="76"/>
      <c r="AF134" s="76"/>
      <c r="AG134" s="76"/>
    </row>
    <row r="135" spans="2:33" ht="15.6" x14ac:dyDescent="0.3">
      <c r="B135" s="110"/>
      <c r="C135" s="111"/>
      <c r="D135" s="111"/>
      <c r="E135" s="111"/>
      <c r="F135" s="113"/>
      <c r="G135" s="113"/>
      <c r="H135" s="113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6"/>
      <c r="Z135" s="76"/>
      <c r="AA135" s="76"/>
      <c r="AB135" s="76"/>
      <c r="AC135" s="76"/>
      <c r="AD135" s="76"/>
      <c r="AE135" s="76"/>
      <c r="AF135" s="76"/>
      <c r="AG135" s="76"/>
    </row>
    <row r="136" spans="2:33" ht="15.6" x14ac:dyDescent="0.3">
      <c r="B136" s="110"/>
      <c r="C136" s="111"/>
      <c r="D136" s="111"/>
      <c r="E136" s="111"/>
      <c r="F136" s="113"/>
      <c r="G136" s="113"/>
      <c r="H136" s="113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  <c r="Z136" s="76"/>
      <c r="AA136" s="76"/>
      <c r="AB136" s="76"/>
      <c r="AC136" s="76"/>
      <c r="AD136" s="76"/>
      <c r="AE136" s="76"/>
      <c r="AF136" s="76"/>
      <c r="AG136" s="76"/>
    </row>
    <row r="137" spans="2:33" ht="15.6" x14ac:dyDescent="0.3">
      <c r="B137" s="110"/>
      <c r="C137" s="111"/>
      <c r="D137" s="111"/>
      <c r="E137" s="111"/>
      <c r="F137" s="113"/>
      <c r="G137" s="113"/>
      <c r="H137" s="113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6"/>
      <c r="Z137" s="76"/>
      <c r="AA137" s="76"/>
      <c r="AB137" s="76"/>
      <c r="AC137" s="76"/>
      <c r="AD137" s="76"/>
      <c r="AE137" s="76"/>
      <c r="AF137" s="76"/>
      <c r="AG137" s="76"/>
    </row>
    <row r="138" spans="2:33" ht="15.6" x14ac:dyDescent="0.3">
      <c r="B138" s="110"/>
      <c r="C138" s="111"/>
      <c r="D138" s="111"/>
      <c r="E138" s="111"/>
      <c r="F138" s="113"/>
      <c r="G138" s="113"/>
      <c r="H138" s="113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  <c r="AA138" s="76"/>
      <c r="AB138" s="76"/>
      <c r="AC138" s="76"/>
      <c r="AD138" s="76"/>
      <c r="AE138" s="76"/>
      <c r="AF138" s="76"/>
      <c r="AG138" s="76"/>
    </row>
    <row r="139" spans="2:33" ht="15.6" x14ac:dyDescent="0.3">
      <c r="B139" s="110"/>
      <c r="C139" s="111"/>
      <c r="D139" s="111"/>
      <c r="E139" s="111"/>
      <c r="F139" s="113"/>
      <c r="G139" s="113"/>
      <c r="H139" s="113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  <c r="AA139" s="76"/>
      <c r="AB139" s="76"/>
      <c r="AC139" s="76"/>
      <c r="AD139" s="76"/>
      <c r="AE139" s="76"/>
      <c r="AF139" s="76"/>
      <c r="AG139" s="76"/>
    </row>
    <row r="140" spans="2:33" ht="15.6" x14ac:dyDescent="0.3">
      <c r="B140" s="110"/>
      <c r="C140" s="111"/>
      <c r="D140" s="111"/>
      <c r="E140" s="111"/>
      <c r="F140" s="113"/>
      <c r="G140" s="113"/>
      <c r="H140" s="113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  <c r="AA140" s="76"/>
      <c r="AB140" s="76"/>
      <c r="AC140" s="76"/>
      <c r="AD140" s="76"/>
      <c r="AE140" s="76"/>
      <c r="AF140" s="76"/>
      <c r="AG140" s="76"/>
    </row>
    <row r="141" spans="2:33" ht="15.6" x14ac:dyDescent="0.3">
      <c r="B141" s="110"/>
      <c r="C141" s="111"/>
      <c r="D141" s="111"/>
      <c r="E141" s="111"/>
      <c r="F141" s="113"/>
      <c r="G141" s="113"/>
      <c r="H141" s="113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  <c r="AA141" s="76"/>
      <c r="AB141" s="76"/>
      <c r="AC141" s="76"/>
      <c r="AD141" s="76"/>
      <c r="AE141" s="76"/>
      <c r="AF141" s="76"/>
      <c r="AG141" s="76"/>
    </row>
    <row r="142" spans="2:33" ht="15.6" x14ac:dyDescent="0.3">
      <c r="B142" s="110"/>
      <c r="C142" s="111"/>
      <c r="D142" s="111"/>
      <c r="E142" s="111"/>
      <c r="F142" s="113"/>
      <c r="G142" s="113"/>
      <c r="H142" s="113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76"/>
      <c r="AA142" s="76"/>
      <c r="AB142" s="76"/>
      <c r="AC142" s="76"/>
      <c r="AD142" s="76"/>
      <c r="AE142" s="76"/>
      <c r="AF142" s="76"/>
      <c r="AG142" s="76"/>
    </row>
    <row r="143" spans="2:33" ht="15.6" x14ac:dyDescent="0.3">
      <c r="B143" s="110"/>
      <c r="C143" s="111"/>
      <c r="D143" s="111"/>
      <c r="E143" s="111"/>
      <c r="F143" s="113"/>
      <c r="G143" s="113"/>
      <c r="H143" s="113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6"/>
      <c r="Z143" s="76"/>
      <c r="AA143" s="76"/>
      <c r="AB143" s="76"/>
      <c r="AC143" s="76"/>
      <c r="AD143" s="76"/>
      <c r="AE143" s="76"/>
      <c r="AF143" s="76"/>
      <c r="AG143" s="76"/>
    </row>
    <row r="144" spans="2:33" ht="15.6" x14ac:dyDescent="0.3">
      <c r="B144" s="110"/>
      <c r="C144" s="111"/>
      <c r="D144" s="111"/>
      <c r="E144" s="111"/>
      <c r="F144" s="113"/>
      <c r="G144" s="113"/>
      <c r="H144" s="113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6"/>
      <c r="Z144" s="76"/>
      <c r="AA144" s="76"/>
      <c r="AB144" s="76"/>
      <c r="AC144" s="76"/>
      <c r="AD144" s="76"/>
      <c r="AE144" s="76"/>
      <c r="AF144" s="76"/>
      <c r="AG144" s="76"/>
    </row>
    <row r="145" spans="2:33" ht="15.6" x14ac:dyDescent="0.3">
      <c r="B145" s="110"/>
      <c r="C145" s="111"/>
      <c r="D145" s="111"/>
      <c r="E145" s="111"/>
      <c r="F145" s="113"/>
      <c r="G145" s="113"/>
      <c r="H145" s="113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6"/>
      <c r="Z145" s="76"/>
      <c r="AA145" s="76"/>
      <c r="AB145" s="76"/>
      <c r="AC145" s="76"/>
      <c r="AD145" s="76"/>
      <c r="AE145" s="76"/>
      <c r="AF145" s="76"/>
      <c r="AG145" s="76"/>
    </row>
    <row r="146" spans="2:33" ht="15.6" x14ac:dyDescent="0.3">
      <c r="B146" s="110"/>
      <c r="C146" s="111"/>
      <c r="D146" s="111"/>
      <c r="E146" s="111"/>
      <c r="F146" s="113"/>
      <c r="G146" s="113"/>
      <c r="H146" s="113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  <c r="AA146" s="76"/>
      <c r="AB146" s="76"/>
      <c r="AC146" s="76"/>
      <c r="AD146" s="76"/>
      <c r="AE146" s="76"/>
      <c r="AF146" s="76"/>
      <c r="AG146" s="76"/>
    </row>
    <row r="147" spans="2:33" ht="15.6" x14ac:dyDescent="0.3">
      <c r="B147" s="110"/>
      <c r="C147" s="111"/>
      <c r="D147" s="111"/>
      <c r="E147" s="111"/>
      <c r="F147" s="113"/>
      <c r="G147" s="113"/>
      <c r="H147" s="113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  <c r="Z147" s="76"/>
      <c r="AA147" s="76"/>
      <c r="AB147" s="76"/>
      <c r="AC147" s="76"/>
      <c r="AD147" s="76"/>
      <c r="AE147" s="76"/>
      <c r="AF147" s="76"/>
      <c r="AG147" s="76"/>
    </row>
    <row r="148" spans="2:33" ht="15.6" x14ac:dyDescent="0.3">
      <c r="B148" s="110"/>
      <c r="C148" s="111"/>
      <c r="D148" s="111"/>
      <c r="E148" s="111"/>
      <c r="F148" s="113"/>
      <c r="G148" s="113"/>
      <c r="H148" s="113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76"/>
      <c r="U148" s="76"/>
      <c r="V148" s="76"/>
      <c r="W148" s="76"/>
      <c r="X148" s="76"/>
      <c r="Y148" s="76"/>
      <c r="Z148" s="76"/>
      <c r="AA148" s="76"/>
      <c r="AB148" s="76"/>
      <c r="AC148" s="76"/>
      <c r="AD148" s="76"/>
      <c r="AE148" s="76"/>
      <c r="AF148" s="76"/>
      <c r="AG148" s="76"/>
    </row>
    <row r="149" spans="2:33" ht="15.6" x14ac:dyDescent="0.3">
      <c r="B149" s="110"/>
      <c r="C149" s="111"/>
      <c r="D149" s="111"/>
      <c r="E149" s="111"/>
      <c r="F149" s="113"/>
      <c r="G149" s="113"/>
      <c r="H149" s="113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  <c r="Z149" s="76"/>
      <c r="AA149" s="76"/>
      <c r="AB149" s="76"/>
      <c r="AC149" s="76"/>
      <c r="AD149" s="76"/>
      <c r="AE149" s="76"/>
      <c r="AF149" s="76"/>
      <c r="AG149" s="76"/>
    </row>
    <row r="150" spans="2:33" ht="15.6" x14ac:dyDescent="0.3">
      <c r="B150" s="110"/>
      <c r="C150" s="111"/>
      <c r="D150" s="111"/>
      <c r="E150" s="111"/>
      <c r="F150" s="113"/>
      <c r="G150" s="113"/>
      <c r="H150" s="113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6"/>
      <c r="Z150" s="76"/>
      <c r="AA150" s="76"/>
      <c r="AB150" s="76"/>
      <c r="AC150" s="76"/>
      <c r="AD150" s="76"/>
      <c r="AE150" s="76"/>
      <c r="AF150" s="76"/>
      <c r="AG150" s="76"/>
    </row>
    <row r="151" spans="2:33" ht="15.6" x14ac:dyDescent="0.3">
      <c r="B151" s="110"/>
      <c r="C151" s="111"/>
      <c r="D151" s="111"/>
      <c r="E151" s="111"/>
      <c r="F151" s="113"/>
      <c r="G151" s="113"/>
      <c r="H151" s="113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6"/>
      <c r="Z151" s="76"/>
      <c r="AA151" s="76"/>
      <c r="AB151" s="76"/>
      <c r="AC151" s="76"/>
      <c r="AD151" s="76"/>
      <c r="AE151" s="76"/>
      <c r="AF151" s="76"/>
      <c r="AG151" s="76"/>
    </row>
    <row r="152" spans="2:33" ht="15.6" x14ac:dyDescent="0.3">
      <c r="B152" s="110"/>
      <c r="C152" s="111"/>
      <c r="D152" s="111"/>
      <c r="E152" s="111"/>
      <c r="F152" s="113"/>
      <c r="G152" s="113"/>
      <c r="H152" s="113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6"/>
      <c r="AA152" s="76"/>
      <c r="AB152" s="76"/>
      <c r="AC152" s="76"/>
      <c r="AD152" s="76"/>
      <c r="AE152" s="76"/>
      <c r="AF152" s="76"/>
      <c r="AG152" s="76"/>
    </row>
    <row r="153" spans="2:33" ht="15.6" x14ac:dyDescent="0.3">
      <c r="B153" s="110"/>
      <c r="C153" s="111"/>
      <c r="D153" s="111"/>
      <c r="E153" s="111"/>
      <c r="F153" s="113"/>
      <c r="G153" s="113"/>
      <c r="H153" s="113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Z153" s="76"/>
      <c r="AA153" s="76"/>
      <c r="AB153" s="76"/>
      <c r="AC153" s="76"/>
      <c r="AD153" s="76"/>
      <c r="AE153" s="76"/>
      <c r="AF153" s="76"/>
      <c r="AG153" s="76"/>
    </row>
    <row r="154" spans="2:33" ht="15.6" x14ac:dyDescent="0.3">
      <c r="B154" s="110"/>
      <c r="C154" s="111"/>
      <c r="D154" s="111"/>
      <c r="E154" s="111"/>
      <c r="F154" s="113"/>
      <c r="G154" s="113"/>
      <c r="H154" s="113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6"/>
      <c r="Z154" s="76"/>
      <c r="AA154" s="76"/>
      <c r="AB154" s="76"/>
      <c r="AC154" s="76"/>
      <c r="AD154" s="76"/>
      <c r="AE154" s="76"/>
      <c r="AF154" s="76"/>
      <c r="AG154" s="76"/>
    </row>
    <row r="155" spans="2:33" ht="15.6" x14ac:dyDescent="0.3">
      <c r="B155" s="110"/>
      <c r="C155" s="111"/>
      <c r="D155" s="111"/>
      <c r="E155" s="111"/>
      <c r="F155" s="113"/>
      <c r="G155" s="113"/>
      <c r="H155" s="113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6"/>
      <c r="AA155" s="76"/>
      <c r="AB155" s="76"/>
      <c r="AC155" s="76"/>
      <c r="AD155" s="76"/>
      <c r="AE155" s="76"/>
      <c r="AF155" s="76"/>
      <c r="AG155" s="76"/>
    </row>
    <row r="156" spans="2:33" ht="15.6" x14ac:dyDescent="0.3">
      <c r="B156" s="110"/>
      <c r="C156" s="111"/>
      <c r="D156" s="111"/>
      <c r="E156" s="111"/>
      <c r="F156" s="113"/>
      <c r="G156" s="113"/>
      <c r="H156" s="113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Z156" s="76"/>
      <c r="AA156" s="76"/>
      <c r="AB156" s="76"/>
      <c r="AC156" s="76"/>
      <c r="AD156" s="76"/>
      <c r="AE156" s="76"/>
      <c r="AF156" s="76"/>
      <c r="AG156" s="76"/>
    </row>
    <row r="157" spans="2:33" ht="15.6" x14ac:dyDescent="0.3">
      <c r="B157" s="110"/>
      <c r="C157" s="111"/>
      <c r="D157" s="111"/>
      <c r="E157" s="111"/>
      <c r="F157" s="113"/>
      <c r="G157" s="113"/>
      <c r="H157" s="113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76"/>
      <c r="AA157" s="76"/>
      <c r="AB157" s="76"/>
      <c r="AC157" s="76"/>
      <c r="AD157" s="76"/>
      <c r="AE157" s="76"/>
      <c r="AF157" s="76"/>
      <c r="AG157" s="76"/>
    </row>
    <row r="158" spans="2:33" ht="15.6" x14ac:dyDescent="0.3">
      <c r="B158" s="110"/>
      <c r="C158" s="111"/>
      <c r="D158" s="111"/>
      <c r="E158" s="111"/>
      <c r="F158" s="113"/>
      <c r="G158" s="113"/>
      <c r="H158" s="113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  <c r="AA158" s="76"/>
      <c r="AB158" s="76"/>
      <c r="AC158" s="76"/>
      <c r="AD158" s="76"/>
      <c r="AE158" s="76"/>
      <c r="AF158" s="76"/>
      <c r="AG158" s="76"/>
    </row>
    <row r="159" spans="2:33" ht="15.6" x14ac:dyDescent="0.3">
      <c r="B159" s="110"/>
      <c r="C159" s="111"/>
      <c r="D159" s="111"/>
      <c r="E159" s="111"/>
      <c r="F159" s="113"/>
      <c r="G159" s="113"/>
      <c r="H159" s="113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6"/>
      <c r="AA159" s="76"/>
      <c r="AB159" s="76"/>
      <c r="AC159" s="76"/>
      <c r="AD159" s="76"/>
      <c r="AE159" s="76"/>
      <c r="AF159" s="76"/>
      <c r="AG159" s="76"/>
    </row>
    <row r="160" spans="2:33" ht="15.6" x14ac:dyDescent="0.3">
      <c r="B160" s="110"/>
      <c r="C160" s="111"/>
      <c r="D160" s="111"/>
      <c r="E160" s="111"/>
      <c r="F160" s="113"/>
      <c r="G160" s="113"/>
      <c r="H160" s="113"/>
      <c r="I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T160" s="76"/>
      <c r="U160" s="76"/>
      <c r="V160" s="76"/>
      <c r="W160" s="76"/>
      <c r="X160" s="76"/>
      <c r="Y160" s="76"/>
      <c r="Z160" s="76"/>
      <c r="AA160" s="76"/>
      <c r="AB160" s="76"/>
      <c r="AC160" s="76"/>
      <c r="AD160" s="76"/>
      <c r="AE160" s="76"/>
      <c r="AF160" s="76"/>
      <c r="AG160" s="76"/>
    </row>
    <row r="161" spans="2:33" ht="15.6" x14ac:dyDescent="0.3">
      <c r="B161" s="110"/>
      <c r="C161" s="111"/>
      <c r="D161" s="111"/>
      <c r="E161" s="111"/>
      <c r="F161" s="113"/>
      <c r="G161" s="113"/>
      <c r="H161" s="113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  <c r="AA161" s="76"/>
      <c r="AB161" s="76"/>
      <c r="AC161" s="76"/>
      <c r="AD161" s="76"/>
      <c r="AE161" s="76"/>
      <c r="AF161" s="76"/>
      <c r="AG161" s="76"/>
    </row>
    <row r="162" spans="2:33" ht="15.6" x14ac:dyDescent="0.3">
      <c r="B162" s="110"/>
      <c r="C162" s="111"/>
      <c r="D162" s="111"/>
      <c r="E162" s="111"/>
      <c r="F162" s="113"/>
      <c r="G162" s="113"/>
      <c r="H162" s="113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6"/>
      <c r="AA162" s="76"/>
      <c r="AB162" s="76"/>
      <c r="AC162" s="76"/>
      <c r="AD162" s="76"/>
      <c r="AE162" s="76"/>
      <c r="AF162" s="76"/>
      <c r="AG162" s="76"/>
    </row>
    <row r="163" spans="2:33" ht="15.6" x14ac:dyDescent="0.3">
      <c r="B163" s="110"/>
      <c r="C163" s="111"/>
      <c r="D163" s="111"/>
      <c r="E163" s="111"/>
      <c r="F163" s="113"/>
      <c r="G163" s="113"/>
      <c r="H163" s="113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76"/>
      <c r="U163" s="76"/>
      <c r="V163" s="76"/>
      <c r="W163" s="76"/>
      <c r="X163" s="76"/>
      <c r="Y163" s="76"/>
      <c r="Z163" s="76"/>
      <c r="AA163" s="76"/>
      <c r="AB163" s="76"/>
      <c r="AC163" s="76"/>
      <c r="AD163" s="76"/>
      <c r="AE163" s="76"/>
      <c r="AF163" s="76"/>
      <c r="AG163" s="76"/>
    </row>
    <row r="164" spans="2:33" ht="15.6" x14ac:dyDescent="0.3">
      <c r="B164" s="110"/>
      <c r="C164" s="111"/>
      <c r="D164" s="111"/>
      <c r="E164" s="111"/>
      <c r="F164" s="113"/>
      <c r="G164" s="113"/>
      <c r="H164" s="113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T164" s="76"/>
      <c r="U164" s="76"/>
      <c r="V164" s="76"/>
      <c r="W164" s="76"/>
      <c r="X164" s="76"/>
      <c r="Y164" s="76"/>
      <c r="Z164" s="76"/>
      <c r="AA164" s="76"/>
      <c r="AB164" s="76"/>
      <c r="AC164" s="76"/>
      <c r="AD164" s="76"/>
      <c r="AE164" s="76"/>
      <c r="AF164" s="76"/>
      <c r="AG164" s="76"/>
    </row>
    <row r="165" spans="2:33" ht="15.6" x14ac:dyDescent="0.3">
      <c r="B165" s="110"/>
      <c r="C165" s="111"/>
      <c r="D165" s="111"/>
      <c r="E165" s="111"/>
      <c r="F165" s="113"/>
      <c r="G165" s="113"/>
      <c r="H165" s="113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  <c r="AA165" s="76"/>
      <c r="AB165" s="76"/>
      <c r="AC165" s="76"/>
      <c r="AD165" s="76"/>
      <c r="AE165" s="76"/>
      <c r="AF165" s="76"/>
      <c r="AG165" s="76"/>
    </row>
    <row r="166" spans="2:33" ht="15.6" x14ac:dyDescent="0.3">
      <c r="B166" s="110"/>
      <c r="C166" s="111"/>
      <c r="D166" s="111"/>
      <c r="E166" s="111"/>
      <c r="F166" s="113"/>
      <c r="G166" s="113"/>
      <c r="H166" s="113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  <c r="AA166" s="76"/>
      <c r="AB166" s="76"/>
      <c r="AC166" s="76"/>
      <c r="AD166" s="76"/>
      <c r="AE166" s="76"/>
      <c r="AF166" s="76"/>
      <c r="AG166" s="76"/>
    </row>
    <row r="167" spans="2:33" ht="15.6" x14ac:dyDescent="0.3">
      <c r="B167" s="110"/>
      <c r="C167" s="111"/>
      <c r="D167" s="111"/>
      <c r="E167" s="111"/>
      <c r="F167" s="113"/>
      <c r="G167" s="113"/>
      <c r="H167" s="113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76"/>
      <c r="W167" s="76"/>
      <c r="X167" s="76"/>
      <c r="Y167" s="76"/>
      <c r="Z167" s="76"/>
      <c r="AA167" s="76"/>
      <c r="AB167" s="76"/>
      <c r="AC167" s="76"/>
      <c r="AD167" s="76"/>
      <c r="AE167" s="76"/>
      <c r="AF167" s="76"/>
      <c r="AG167" s="76"/>
    </row>
    <row r="168" spans="2:33" ht="15.6" x14ac:dyDescent="0.3">
      <c r="B168" s="110"/>
      <c r="C168" s="111"/>
      <c r="D168" s="111"/>
      <c r="E168" s="111"/>
      <c r="F168" s="113"/>
      <c r="G168" s="113"/>
      <c r="H168" s="113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T168" s="76"/>
      <c r="U168" s="76"/>
      <c r="V168" s="76"/>
      <c r="W168" s="76"/>
      <c r="X168" s="76"/>
      <c r="Y168" s="76"/>
      <c r="Z168" s="76"/>
      <c r="AA168" s="76"/>
      <c r="AB168" s="76"/>
      <c r="AC168" s="76"/>
      <c r="AD168" s="76"/>
      <c r="AE168" s="76"/>
      <c r="AF168" s="76"/>
      <c r="AG168" s="76"/>
    </row>
    <row r="169" spans="2:33" ht="15.6" x14ac:dyDescent="0.3">
      <c r="B169" s="110"/>
      <c r="C169" s="111"/>
      <c r="D169" s="111"/>
      <c r="E169" s="111"/>
      <c r="F169" s="113"/>
      <c r="G169" s="113"/>
      <c r="H169" s="113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6"/>
      <c r="Z169" s="76"/>
      <c r="AA169" s="76"/>
      <c r="AB169" s="76"/>
      <c r="AC169" s="76"/>
      <c r="AD169" s="76"/>
      <c r="AE169" s="76"/>
      <c r="AF169" s="76"/>
      <c r="AG169" s="76"/>
    </row>
    <row r="170" spans="2:33" ht="15.6" x14ac:dyDescent="0.3">
      <c r="B170" s="110"/>
      <c r="C170" s="111"/>
      <c r="D170" s="111"/>
      <c r="E170" s="111"/>
      <c r="F170" s="113"/>
      <c r="G170" s="113"/>
      <c r="H170" s="113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6"/>
      <c r="Z170" s="76"/>
      <c r="AA170" s="76"/>
      <c r="AB170" s="76"/>
      <c r="AC170" s="76"/>
      <c r="AD170" s="76"/>
      <c r="AE170" s="76"/>
      <c r="AF170" s="76"/>
      <c r="AG170" s="76"/>
    </row>
    <row r="171" spans="2:33" ht="15.6" x14ac:dyDescent="0.3">
      <c r="B171" s="110"/>
      <c r="C171" s="111"/>
      <c r="D171" s="111"/>
      <c r="E171" s="111"/>
      <c r="F171" s="113"/>
      <c r="G171" s="113"/>
      <c r="H171" s="113"/>
      <c r="I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T171" s="76"/>
      <c r="U171" s="76"/>
      <c r="V171" s="76"/>
      <c r="W171" s="76"/>
      <c r="X171" s="76"/>
      <c r="Y171" s="76"/>
      <c r="Z171" s="76"/>
      <c r="AA171" s="76"/>
      <c r="AB171" s="76"/>
      <c r="AC171" s="76"/>
      <c r="AD171" s="76"/>
      <c r="AE171" s="76"/>
      <c r="AF171" s="76"/>
      <c r="AG171" s="76"/>
    </row>
    <row r="172" spans="2:33" ht="15.6" x14ac:dyDescent="0.3">
      <c r="B172" s="110"/>
      <c r="C172" s="111"/>
      <c r="D172" s="111"/>
      <c r="E172" s="111"/>
      <c r="F172" s="113"/>
      <c r="G172" s="113"/>
      <c r="H172" s="113"/>
      <c r="I172" s="76"/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T172" s="76"/>
      <c r="U172" s="76"/>
      <c r="V172" s="76"/>
      <c r="W172" s="76"/>
      <c r="X172" s="76"/>
      <c r="Y172" s="76"/>
      <c r="Z172" s="76"/>
      <c r="AA172" s="76"/>
      <c r="AB172" s="76"/>
      <c r="AC172" s="76"/>
      <c r="AD172" s="76"/>
      <c r="AE172" s="76"/>
      <c r="AF172" s="76"/>
      <c r="AG172" s="76"/>
    </row>
    <row r="173" spans="2:33" ht="15.6" x14ac:dyDescent="0.3">
      <c r="B173" s="110"/>
      <c r="C173" s="111"/>
      <c r="D173" s="111"/>
      <c r="E173" s="111"/>
      <c r="F173" s="113"/>
      <c r="G173" s="113"/>
      <c r="H173" s="113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  <c r="Z173" s="76"/>
      <c r="AA173" s="76"/>
      <c r="AB173" s="76"/>
      <c r="AC173" s="76"/>
      <c r="AD173" s="76"/>
      <c r="AE173" s="76"/>
      <c r="AF173" s="76"/>
      <c r="AG173" s="76"/>
    </row>
    <row r="174" spans="2:33" ht="15.6" x14ac:dyDescent="0.3">
      <c r="B174" s="110"/>
      <c r="C174" s="111"/>
      <c r="D174" s="111"/>
      <c r="E174" s="111"/>
      <c r="F174" s="113"/>
      <c r="G174" s="113"/>
      <c r="H174" s="113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76"/>
      <c r="U174" s="76"/>
      <c r="V174" s="76"/>
      <c r="W174" s="76"/>
      <c r="X174" s="76"/>
      <c r="Y174" s="76"/>
      <c r="Z174" s="76"/>
      <c r="AA174" s="76"/>
      <c r="AB174" s="76"/>
      <c r="AC174" s="76"/>
      <c r="AD174" s="76"/>
      <c r="AE174" s="76"/>
      <c r="AF174" s="76"/>
      <c r="AG174" s="76"/>
    </row>
    <row r="175" spans="2:33" ht="15.6" x14ac:dyDescent="0.3">
      <c r="B175" s="110"/>
      <c r="C175" s="111"/>
      <c r="D175" s="111"/>
      <c r="E175" s="111"/>
      <c r="F175" s="113"/>
      <c r="G175" s="113"/>
      <c r="H175" s="113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  <c r="AA175" s="76"/>
      <c r="AB175" s="76"/>
      <c r="AC175" s="76"/>
      <c r="AD175" s="76"/>
      <c r="AE175" s="76"/>
      <c r="AF175" s="76"/>
      <c r="AG175" s="76"/>
    </row>
    <row r="176" spans="2:33" ht="15.6" x14ac:dyDescent="0.3">
      <c r="B176" s="110"/>
      <c r="C176" s="111"/>
      <c r="D176" s="111"/>
      <c r="E176" s="111"/>
      <c r="F176" s="113"/>
      <c r="G176" s="113"/>
      <c r="H176" s="113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  <c r="AA176" s="76"/>
      <c r="AB176" s="76"/>
      <c r="AC176" s="76"/>
      <c r="AD176" s="76"/>
      <c r="AE176" s="76"/>
      <c r="AF176" s="76"/>
      <c r="AG176" s="76"/>
    </row>
    <row r="177" spans="2:33" ht="15.6" x14ac:dyDescent="0.3">
      <c r="B177" s="110"/>
      <c r="C177" s="111"/>
      <c r="D177" s="111"/>
      <c r="E177" s="111"/>
      <c r="F177" s="113"/>
      <c r="G177" s="113"/>
      <c r="H177" s="113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  <c r="AA177" s="76"/>
      <c r="AB177" s="76"/>
      <c r="AC177" s="76"/>
      <c r="AD177" s="76"/>
      <c r="AE177" s="76"/>
      <c r="AF177" s="76"/>
      <c r="AG177" s="76"/>
    </row>
    <row r="178" spans="2:33" ht="15.6" x14ac:dyDescent="0.3">
      <c r="B178" s="110"/>
      <c r="C178" s="111"/>
      <c r="D178" s="111"/>
      <c r="E178" s="111"/>
      <c r="F178" s="113"/>
      <c r="G178" s="113"/>
      <c r="H178" s="113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/>
      <c r="Y178" s="76"/>
      <c r="Z178" s="76"/>
      <c r="AA178" s="76"/>
      <c r="AB178" s="76"/>
      <c r="AC178" s="76"/>
      <c r="AD178" s="76"/>
      <c r="AE178" s="76"/>
      <c r="AF178" s="76"/>
      <c r="AG178" s="76"/>
    </row>
    <row r="179" spans="2:33" ht="15.6" x14ac:dyDescent="0.3">
      <c r="B179" s="110"/>
      <c r="C179" s="111"/>
      <c r="D179" s="111"/>
      <c r="E179" s="111"/>
      <c r="F179" s="113"/>
      <c r="G179" s="113"/>
      <c r="H179" s="113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  <c r="AA179" s="76"/>
      <c r="AB179" s="76"/>
      <c r="AC179" s="76"/>
      <c r="AD179" s="76"/>
      <c r="AE179" s="76"/>
      <c r="AF179" s="76"/>
      <c r="AG179" s="76"/>
    </row>
    <row r="180" spans="2:33" ht="15.6" x14ac:dyDescent="0.3">
      <c r="B180" s="110"/>
      <c r="C180" s="111"/>
      <c r="D180" s="111"/>
      <c r="E180" s="111"/>
      <c r="F180" s="113"/>
      <c r="G180" s="113"/>
      <c r="H180" s="113"/>
      <c r="I180" s="76"/>
      <c r="J180" s="76"/>
      <c r="K180" s="76"/>
      <c r="L180" s="76"/>
      <c r="M180" s="76"/>
      <c r="N180" s="76"/>
      <c r="O180" s="76"/>
      <c r="P180" s="76"/>
      <c r="Q180" s="76"/>
      <c r="R180" s="76"/>
      <c r="S180" s="76"/>
      <c r="T180" s="76"/>
      <c r="U180" s="76"/>
      <c r="V180" s="76"/>
      <c r="W180" s="76"/>
      <c r="X180" s="76"/>
      <c r="Y180" s="76"/>
      <c r="Z180" s="76"/>
      <c r="AA180" s="76"/>
      <c r="AB180" s="76"/>
      <c r="AC180" s="76"/>
      <c r="AD180" s="76"/>
      <c r="AE180" s="76"/>
      <c r="AF180" s="76"/>
      <c r="AG180" s="76"/>
    </row>
    <row r="181" spans="2:33" ht="15.6" x14ac:dyDescent="0.3">
      <c r="B181" s="110"/>
      <c r="C181" s="111"/>
      <c r="D181" s="111"/>
      <c r="E181" s="111"/>
      <c r="F181" s="113"/>
      <c r="G181" s="113"/>
      <c r="H181" s="113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76"/>
      <c r="W181" s="76"/>
      <c r="X181" s="76"/>
      <c r="Y181" s="76"/>
      <c r="Z181" s="76"/>
      <c r="AA181" s="76"/>
      <c r="AB181" s="76"/>
      <c r="AC181" s="76"/>
      <c r="AD181" s="76"/>
      <c r="AE181" s="76"/>
      <c r="AF181" s="76"/>
      <c r="AG181" s="76"/>
    </row>
    <row r="182" spans="2:33" ht="15.6" x14ac:dyDescent="0.3">
      <c r="B182" s="110"/>
      <c r="C182" s="111"/>
      <c r="D182" s="111"/>
      <c r="E182" s="111"/>
      <c r="F182" s="113"/>
      <c r="G182" s="113"/>
      <c r="H182" s="113"/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76"/>
      <c r="U182" s="76"/>
      <c r="V182" s="76"/>
      <c r="W182" s="76"/>
      <c r="X182" s="76"/>
      <c r="Y182" s="76"/>
      <c r="Z182" s="76"/>
      <c r="AA182" s="76"/>
      <c r="AB182" s="76"/>
      <c r="AC182" s="76"/>
      <c r="AD182" s="76"/>
      <c r="AE182" s="76"/>
      <c r="AF182" s="76"/>
      <c r="AG182" s="76"/>
    </row>
    <row r="183" spans="2:33" ht="15.6" x14ac:dyDescent="0.3">
      <c r="B183" s="110"/>
      <c r="C183" s="111"/>
      <c r="D183" s="111"/>
      <c r="E183" s="111"/>
      <c r="F183" s="113"/>
      <c r="G183" s="113"/>
      <c r="H183" s="113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76"/>
      <c r="U183" s="76"/>
      <c r="V183" s="76"/>
      <c r="W183" s="76"/>
      <c r="X183" s="76"/>
      <c r="Y183" s="76"/>
      <c r="Z183" s="76"/>
      <c r="AA183" s="76"/>
      <c r="AB183" s="76"/>
      <c r="AC183" s="76"/>
      <c r="AD183" s="76"/>
      <c r="AE183" s="76"/>
      <c r="AF183" s="76"/>
      <c r="AG183" s="76"/>
    </row>
    <row r="184" spans="2:33" ht="15.6" x14ac:dyDescent="0.3">
      <c r="B184" s="110"/>
      <c r="C184" s="111"/>
      <c r="D184" s="111"/>
      <c r="E184" s="111"/>
      <c r="F184" s="113"/>
      <c r="G184" s="113"/>
      <c r="H184" s="113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6"/>
      <c r="AA184" s="76"/>
      <c r="AB184" s="76"/>
      <c r="AC184" s="76"/>
      <c r="AD184" s="76"/>
      <c r="AE184" s="76"/>
      <c r="AF184" s="76"/>
      <c r="AG184" s="76"/>
    </row>
    <row r="185" spans="2:33" ht="15.6" x14ac:dyDescent="0.3">
      <c r="B185" s="110"/>
      <c r="C185" s="111"/>
      <c r="D185" s="111"/>
      <c r="E185" s="111"/>
      <c r="F185" s="113"/>
      <c r="G185" s="113"/>
      <c r="H185" s="113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6"/>
      <c r="AA185" s="76"/>
      <c r="AB185" s="76"/>
      <c r="AC185" s="76"/>
      <c r="AD185" s="76"/>
      <c r="AE185" s="76"/>
      <c r="AF185" s="76"/>
      <c r="AG185" s="76"/>
    </row>
    <row r="186" spans="2:33" ht="15.6" x14ac:dyDescent="0.3">
      <c r="B186" s="110"/>
      <c r="C186" s="111"/>
      <c r="D186" s="111"/>
      <c r="E186" s="111"/>
      <c r="F186" s="113"/>
      <c r="G186" s="113"/>
      <c r="H186" s="113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6"/>
      <c r="AA186" s="76"/>
      <c r="AB186" s="76"/>
      <c r="AC186" s="76"/>
      <c r="AD186" s="76"/>
      <c r="AE186" s="76"/>
      <c r="AF186" s="76"/>
      <c r="AG186" s="76"/>
    </row>
    <row r="187" spans="2:33" ht="15.6" x14ac:dyDescent="0.3">
      <c r="B187" s="110"/>
      <c r="C187" s="111"/>
      <c r="D187" s="111"/>
      <c r="E187" s="111"/>
      <c r="F187" s="113"/>
      <c r="G187" s="113"/>
      <c r="H187" s="113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76"/>
      <c r="W187" s="76"/>
      <c r="X187" s="76"/>
      <c r="Y187" s="76"/>
      <c r="Z187" s="76"/>
      <c r="AA187" s="76"/>
      <c r="AB187" s="76"/>
      <c r="AC187" s="76"/>
      <c r="AD187" s="76"/>
      <c r="AE187" s="76"/>
      <c r="AF187" s="76"/>
      <c r="AG187" s="76"/>
    </row>
    <row r="188" spans="2:33" ht="15.6" x14ac:dyDescent="0.3">
      <c r="B188" s="110"/>
      <c r="C188" s="111"/>
      <c r="D188" s="111"/>
      <c r="E188" s="111"/>
      <c r="F188" s="113"/>
      <c r="G188" s="113"/>
      <c r="H188" s="113"/>
      <c r="I188" s="76"/>
      <c r="J188" s="76"/>
      <c r="K188" s="76"/>
      <c r="L188" s="76"/>
      <c r="M188" s="76"/>
      <c r="N188" s="76"/>
      <c r="O188" s="76"/>
      <c r="P188" s="76"/>
      <c r="Q188" s="76"/>
      <c r="R188" s="76"/>
      <c r="S188" s="76"/>
      <c r="T188" s="76"/>
      <c r="U188" s="76"/>
      <c r="V188" s="76"/>
      <c r="W188" s="76"/>
      <c r="X188" s="76"/>
      <c r="Y188" s="76"/>
      <c r="Z188" s="76"/>
      <c r="AA188" s="76"/>
      <c r="AB188" s="76"/>
      <c r="AC188" s="76"/>
      <c r="AD188" s="76"/>
      <c r="AE188" s="76"/>
      <c r="AF188" s="76"/>
      <c r="AG188" s="76"/>
    </row>
    <row r="189" spans="2:33" ht="15.6" x14ac:dyDescent="0.3">
      <c r="B189" s="110"/>
      <c r="C189" s="111"/>
      <c r="D189" s="111"/>
      <c r="E189" s="111"/>
      <c r="F189" s="113"/>
      <c r="G189" s="113"/>
      <c r="H189" s="113"/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76"/>
      <c r="U189" s="76"/>
      <c r="V189" s="76"/>
      <c r="W189" s="76"/>
      <c r="X189" s="76"/>
      <c r="Y189" s="76"/>
      <c r="Z189" s="76"/>
      <c r="AA189" s="76"/>
      <c r="AB189" s="76"/>
      <c r="AC189" s="76"/>
      <c r="AD189" s="76"/>
      <c r="AE189" s="76"/>
      <c r="AF189" s="76"/>
      <c r="AG189" s="76"/>
    </row>
    <row r="190" spans="2:33" ht="15.6" x14ac:dyDescent="0.3">
      <c r="B190" s="110"/>
      <c r="C190" s="111"/>
      <c r="D190" s="111"/>
      <c r="E190" s="111"/>
      <c r="F190" s="113"/>
      <c r="G190" s="113"/>
      <c r="H190" s="113"/>
      <c r="I190" s="76"/>
      <c r="J190" s="76"/>
      <c r="K190" s="76"/>
      <c r="L190" s="76"/>
      <c r="M190" s="76"/>
      <c r="N190" s="76"/>
      <c r="O190" s="76"/>
      <c r="P190" s="76"/>
      <c r="Q190" s="76"/>
      <c r="R190" s="76"/>
      <c r="S190" s="76"/>
      <c r="T190" s="76"/>
      <c r="U190" s="76"/>
      <c r="V190" s="76"/>
      <c r="W190" s="76"/>
      <c r="X190" s="76"/>
      <c r="Y190" s="76"/>
      <c r="Z190" s="76"/>
      <c r="AA190" s="76"/>
      <c r="AB190" s="76"/>
      <c r="AC190" s="76"/>
      <c r="AD190" s="76"/>
      <c r="AE190" s="76"/>
      <c r="AF190" s="76"/>
      <c r="AG190" s="76"/>
    </row>
    <row r="191" spans="2:33" ht="15.6" x14ac:dyDescent="0.3">
      <c r="B191" s="110"/>
      <c r="C191" s="111"/>
      <c r="D191" s="111"/>
      <c r="E191" s="111"/>
      <c r="F191" s="113"/>
      <c r="G191" s="113"/>
      <c r="H191" s="113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  <c r="AA191" s="76"/>
      <c r="AB191" s="76"/>
      <c r="AC191" s="76"/>
      <c r="AD191" s="76"/>
      <c r="AE191" s="76"/>
      <c r="AF191" s="76"/>
      <c r="AG191" s="76"/>
    </row>
    <row r="192" spans="2:33" ht="15.6" x14ac:dyDescent="0.3">
      <c r="B192" s="110"/>
      <c r="C192" s="111"/>
      <c r="D192" s="111"/>
      <c r="E192" s="111"/>
      <c r="F192" s="113"/>
      <c r="G192" s="113"/>
      <c r="H192" s="113"/>
      <c r="I192" s="76"/>
      <c r="J192" s="76"/>
      <c r="K192" s="76"/>
      <c r="L192" s="76"/>
      <c r="M192" s="76"/>
      <c r="N192" s="76"/>
      <c r="O192" s="76"/>
      <c r="P192" s="76"/>
      <c r="Q192" s="76"/>
      <c r="R192" s="76"/>
      <c r="S192" s="76"/>
      <c r="T192" s="76"/>
      <c r="U192" s="76"/>
      <c r="V192" s="76"/>
      <c r="W192" s="76"/>
      <c r="X192" s="76"/>
      <c r="Y192" s="76"/>
      <c r="Z192" s="76"/>
      <c r="AA192" s="76"/>
      <c r="AB192" s="76"/>
      <c r="AC192" s="76"/>
      <c r="AD192" s="76"/>
      <c r="AE192" s="76"/>
      <c r="AF192" s="76"/>
      <c r="AG192" s="76"/>
    </row>
    <row r="193" spans="2:33" ht="15.6" x14ac:dyDescent="0.3">
      <c r="B193" s="110"/>
      <c r="C193" s="111"/>
      <c r="D193" s="111"/>
      <c r="E193" s="111"/>
      <c r="F193" s="113"/>
      <c r="G193" s="113"/>
      <c r="H193" s="113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  <c r="Z193" s="76"/>
      <c r="AA193" s="76"/>
      <c r="AB193" s="76"/>
      <c r="AC193" s="76"/>
      <c r="AD193" s="76"/>
      <c r="AE193" s="76"/>
      <c r="AF193" s="76"/>
      <c r="AG193" s="76"/>
    </row>
    <row r="194" spans="2:33" ht="15.6" x14ac:dyDescent="0.3">
      <c r="B194" s="110"/>
      <c r="C194" s="111"/>
      <c r="D194" s="111"/>
      <c r="E194" s="111"/>
      <c r="F194" s="113"/>
      <c r="G194" s="113"/>
      <c r="H194" s="113"/>
      <c r="I194" s="76"/>
      <c r="J194" s="76"/>
      <c r="K194" s="76"/>
      <c r="L194" s="76"/>
      <c r="M194" s="76"/>
      <c r="N194" s="76"/>
      <c r="O194" s="76"/>
      <c r="P194" s="76"/>
      <c r="Q194" s="76"/>
      <c r="R194" s="76"/>
      <c r="S194" s="76"/>
      <c r="T194" s="76"/>
      <c r="U194" s="76"/>
      <c r="V194" s="76"/>
      <c r="W194" s="76"/>
      <c r="X194" s="76"/>
      <c r="Y194" s="76"/>
      <c r="Z194" s="76"/>
      <c r="AA194" s="76"/>
      <c r="AB194" s="76"/>
      <c r="AC194" s="76"/>
      <c r="AD194" s="76"/>
      <c r="AE194" s="76"/>
      <c r="AF194" s="76"/>
      <c r="AG194" s="76"/>
    </row>
    <row r="195" spans="2:33" ht="15.6" x14ac:dyDescent="0.3">
      <c r="B195" s="110"/>
      <c r="C195" s="111"/>
      <c r="D195" s="111"/>
      <c r="E195" s="111"/>
      <c r="F195" s="113"/>
      <c r="G195" s="113"/>
      <c r="H195" s="113"/>
      <c r="I195" s="76"/>
      <c r="J195" s="76"/>
      <c r="K195" s="76"/>
      <c r="L195" s="76"/>
      <c r="M195" s="76"/>
      <c r="N195" s="76"/>
      <c r="O195" s="76"/>
      <c r="P195" s="76"/>
      <c r="Q195" s="76"/>
      <c r="R195" s="76"/>
      <c r="S195" s="76"/>
      <c r="T195" s="76"/>
      <c r="U195" s="76"/>
      <c r="V195" s="76"/>
      <c r="W195" s="76"/>
      <c r="X195" s="76"/>
      <c r="Y195" s="76"/>
      <c r="Z195" s="76"/>
      <c r="AA195" s="76"/>
      <c r="AB195" s="76"/>
      <c r="AC195" s="76"/>
      <c r="AD195" s="76"/>
      <c r="AE195" s="76"/>
      <c r="AF195" s="76"/>
      <c r="AG195" s="76"/>
    </row>
    <row r="196" spans="2:33" ht="15.6" x14ac:dyDescent="0.3">
      <c r="B196" s="110"/>
      <c r="C196" s="111"/>
      <c r="D196" s="111"/>
      <c r="E196" s="111"/>
      <c r="F196" s="113"/>
      <c r="G196" s="113"/>
      <c r="H196" s="113"/>
      <c r="I196" s="76"/>
      <c r="J196" s="76"/>
      <c r="K196" s="76"/>
      <c r="L196" s="76"/>
      <c r="M196" s="76"/>
      <c r="N196" s="76"/>
      <c r="O196" s="76"/>
      <c r="P196" s="76"/>
      <c r="Q196" s="76"/>
      <c r="R196" s="76"/>
      <c r="S196" s="76"/>
      <c r="T196" s="76"/>
      <c r="U196" s="76"/>
      <c r="V196" s="76"/>
      <c r="W196" s="76"/>
      <c r="X196" s="76"/>
      <c r="Y196" s="76"/>
      <c r="Z196" s="76"/>
      <c r="AA196" s="76"/>
      <c r="AB196" s="76"/>
      <c r="AC196" s="76"/>
      <c r="AD196" s="76"/>
      <c r="AE196" s="76"/>
      <c r="AF196" s="76"/>
      <c r="AG196" s="76"/>
    </row>
    <row r="197" spans="2:33" ht="15.6" x14ac:dyDescent="0.3">
      <c r="B197" s="110"/>
      <c r="C197" s="111"/>
      <c r="D197" s="111"/>
      <c r="E197" s="111"/>
      <c r="F197" s="113"/>
      <c r="G197" s="113"/>
      <c r="H197" s="113"/>
      <c r="I197" s="76"/>
      <c r="J197" s="76"/>
      <c r="K197" s="76"/>
      <c r="L197" s="76"/>
      <c r="M197" s="76"/>
      <c r="N197" s="76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/>
      <c r="Z197" s="76"/>
      <c r="AA197" s="76"/>
      <c r="AB197" s="76"/>
      <c r="AC197" s="76"/>
      <c r="AD197" s="76"/>
      <c r="AE197" s="76"/>
      <c r="AF197" s="76"/>
      <c r="AG197" s="76"/>
    </row>
    <row r="198" spans="2:33" ht="15.6" x14ac:dyDescent="0.3">
      <c r="B198" s="110"/>
      <c r="C198" s="111"/>
      <c r="D198" s="111"/>
      <c r="E198" s="111"/>
      <c r="F198" s="113"/>
      <c r="G198" s="113"/>
      <c r="H198" s="113"/>
      <c r="I198" s="76"/>
      <c r="J198" s="76"/>
      <c r="K198" s="76"/>
      <c r="L198" s="76"/>
      <c r="M198" s="76"/>
      <c r="N198" s="76"/>
      <c r="O198" s="76"/>
      <c r="P198" s="76"/>
      <c r="Q198" s="76"/>
      <c r="R198" s="76"/>
      <c r="S198" s="76"/>
      <c r="T198" s="76"/>
      <c r="U198" s="76"/>
      <c r="V198" s="76"/>
      <c r="W198" s="76"/>
      <c r="X198" s="76"/>
      <c r="Y198" s="76"/>
      <c r="Z198" s="76"/>
      <c r="AA198" s="76"/>
      <c r="AB198" s="76"/>
      <c r="AC198" s="76"/>
      <c r="AD198" s="76"/>
      <c r="AE198" s="76"/>
      <c r="AF198" s="76"/>
      <c r="AG198" s="76"/>
    </row>
    <row r="199" spans="2:33" ht="15.6" x14ac:dyDescent="0.3">
      <c r="B199" s="110"/>
      <c r="C199" s="111"/>
      <c r="D199" s="111"/>
      <c r="E199" s="111"/>
      <c r="F199" s="113"/>
      <c r="G199" s="113"/>
      <c r="H199" s="113"/>
      <c r="I199" s="76"/>
      <c r="J199" s="76"/>
      <c r="K199" s="76"/>
      <c r="L199" s="76"/>
      <c r="M199" s="76"/>
      <c r="N199" s="76"/>
      <c r="O199" s="76"/>
      <c r="P199" s="76"/>
      <c r="Q199" s="76"/>
      <c r="R199" s="76"/>
      <c r="S199" s="76"/>
      <c r="T199" s="76"/>
      <c r="U199" s="76"/>
      <c r="V199" s="76"/>
      <c r="W199" s="76"/>
      <c r="X199" s="76"/>
      <c r="Y199" s="76"/>
      <c r="Z199" s="76"/>
      <c r="AA199" s="76"/>
      <c r="AB199" s="76"/>
      <c r="AC199" s="76"/>
      <c r="AD199" s="76"/>
      <c r="AE199" s="76"/>
      <c r="AF199" s="76"/>
      <c r="AG199" s="76"/>
    </row>
    <row r="200" spans="2:33" ht="15.6" x14ac:dyDescent="0.3">
      <c r="B200" s="110"/>
      <c r="C200" s="111"/>
      <c r="D200" s="111"/>
      <c r="E200" s="111"/>
      <c r="F200" s="113"/>
      <c r="G200" s="113"/>
      <c r="H200" s="113"/>
      <c r="I200" s="76"/>
      <c r="J200" s="76"/>
      <c r="K200" s="76"/>
      <c r="L200" s="76"/>
      <c r="M200" s="76"/>
      <c r="N200" s="76"/>
      <c r="O200" s="76"/>
      <c r="P200" s="76"/>
      <c r="Q200" s="76"/>
      <c r="R200" s="76"/>
      <c r="S200" s="76"/>
      <c r="T200" s="76"/>
      <c r="U200" s="76"/>
      <c r="V200" s="76"/>
      <c r="W200" s="76"/>
      <c r="X200" s="76"/>
      <c r="Y200" s="76"/>
      <c r="Z200" s="76"/>
      <c r="AA200" s="76"/>
      <c r="AB200" s="76"/>
      <c r="AC200" s="76"/>
      <c r="AD200" s="76"/>
      <c r="AE200" s="76"/>
      <c r="AF200" s="76"/>
      <c r="AG200" s="76"/>
    </row>
    <row r="201" spans="2:33" ht="15.6" x14ac:dyDescent="0.3">
      <c r="B201" s="110"/>
      <c r="C201" s="111"/>
      <c r="D201" s="111"/>
      <c r="E201" s="111"/>
      <c r="F201" s="113"/>
      <c r="G201" s="113"/>
      <c r="H201" s="113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/>
      <c r="AA201" s="76"/>
      <c r="AB201" s="76"/>
      <c r="AC201" s="76"/>
      <c r="AD201" s="76"/>
      <c r="AE201" s="76"/>
      <c r="AF201" s="76"/>
      <c r="AG201" s="76"/>
    </row>
    <row r="202" spans="2:33" ht="15.6" x14ac:dyDescent="0.3">
      <c r="B202" s="110"/>
      <c r="C202" s="111"/>
      <c r="D202" s="111"/>
      <c r="E202" s="111"/>
      <c r="F202" s="113"/>
      <c r="G202" s="113"/>
      <c r="H202" s="113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/>
      <c r="AA202" s="76"/>
      <c r="AB202" s="76"/>
      <c r="AC202" s="76"/>
      <c r="AD202" s="76"/>
      <c r="AE202" s="76"/>
      <c r="AF202" s="76"/>
      <c r="AG202" s="76"/>
    </row>
    <row r="203" spans="2:33" ht="15.6" x14ac:dyDescent="0.3">
      <c r="B203" s="110"/>
      <c r="C203" s="111"/>
      <c r="D203" s="111"/>
      <c r="E203" s="111"/>
      <c r="F203" s="113"/>
      <c r="G203" s="113"/>
      <c r="H203" s="113"/>
      <c r="I203" s="76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76"/>
      <c r="U203" s="76"/>
      <c r="V203" s="76"/>
      <c r="W203" s="76"/>
      <c r="X203" s="76"/>
      <c r="Y203" s="76"/>
      <c r="Z203" s="76"/>
      <c r="AA203" s="76"/>
      <c r="AB203" s="76"/>
      <c r="AC203" s="76"/>
      <c r="AD203" s="76"/>
      <c r="AE203" s="76"/>
      <c r="AF203" s="76"/>
      <c r="AG203" s="76"/>
    </row>
    <row r="204" spans="2:33" ht="15.6" x14ac:dyDescent="0.3">
      <c r="B204" s="110"/>
      <c r="C204" s="111"/>
      <c r="D204" s="111"/>
      <c r="E204" s="111"/>
      <c r="F204" s="113"/>
      <c r="G204" s="113"/>
      <c r="H204" s="113"/>
      <c r="I204" s="76"/>
      <c r="J204" s="76"/>
      <c r="K204" s="76"/>
      <c r="L204" s="76"/>
      <c r="M204" s="76"/>
      <c r="N204" s="76"/>
      <c r="O204" s="76"/>
      <c r="P204" s="76"/>
      <c r="Q204" s="76"/>
      <c r="R204" s="76"/>
      <c r="S204" s="76"/>
      <c r="T204" s="76"/>
      <c r="U204" s="76"/>
      <c r="V204" s="76"/>
      <c r="W204" s="76"/>
      <c r="X204" s="76"/>
      <c r="Y204" s="76"/>
      <c r="Z204" s="76"/>
      <c r="AA204" s="76"/>
      <c r="AB204" s="76"/>
      <c r="AC204" s="76"/>
      <c r="AD204" s="76"/>
      <c r="AE204" s="76"/>
      <c r="AF204" s="76"/>
      <c r="AG204" s="76"/>
    </row>
    <row r="205" spans="2:33" ht="15.6" x14ac:dyDescent="0.3">
      <c r="B205" s="110"/>
      <c r="C205" s="111"/>
      <c r="D205" s="111"/>
      <c r="E205" s="111"/>
      <c r="F205" s="113"/>
      <c r="G205" s="113"/>
      <c r="H205" s="113"/>
      <c r="I205" s="76"/>
      <c r="J205" s="76"/>
      <c r="K205" s="76"/>
      <c r="L205" s="76"/>
      <c r="M205" s="76"/>
      <c r="N205" s="76"/>
      <c r="O205" s="76"/>
      <c r="P205" s="76"/>
      <c r="Q205" s="76"/>
      <c r="R205" s="76"/>
      <c r="S205" s="76"/>
      <c r="T205" s="76"/>
      <c r="U205" s="76"/>
      <c r="V205" s="76"/>
      <c r="W205" s="76"/>
      <c r="X205" s="76"/>
      <c r="Y205" s="76"/>
      <c r="Z205" s="76"/>
      <c r="AA205" s="76"/>
      <c r="AB205" s="76"/>
      <c r="AC205" s="76"/>
      <c r="AD205" s="76"/>
      <c r="AE205" s="76"/>
      <c r="AF205" s="76"/>
      <c r="AG205" s="76"/>
    </row>
    <row r="206" spans="2:33" ht="15.6" x14ac:dyDescent="0.3">
      <c r="B206" s="110"/>
      <c r="C206" s="111"/>
      <c r="D206" s="111"/>
      <c r="E206" s="111"/>
      <c r="F206" s="113"/>
      <c r="G206" s="113"/>
      <c r="H206" s="113"/>
      <c r="I206" s="76"/>
      <c r="J206" s="76"/>
      <c r="K206" s="76"/>
      <c r="L206" s="76"/>
      <c r="M206" s="76"/>
      <c r="N206" s="76"/>
      <c r="O206" s="76"/>
      <c r="P206" s="76"/>
      <c r="Q206" s="76"/>
      <c r="R206" s="76"/>
      <c r="S206" s="76"/>
      <c r="T206" s="76"/>
      <c r="U206" s="76"/>
      <c r="V206" s="76"/>
      <c r="W206" s="76"/>
      <c r="X206" s="76"/>
      <c r="Y206" s="76"/>
      <c r="Z206" s="76"/>
      <c r="AA206" s="76"/>
      <c r="AB206" s="76"/>
      <c r="AC206" s="76"/>
      <c r="AD206" s="76"/>
      <c r="AE206" s="76"/>
      <c r="AF206" s="76"/>
      <c r="AG206" s="76"/>
    </row>
    <row r="207" spans="2:33" ht="15.6" x14ac:dyDescent="0.3">
      <c r="B207" s="110"/>
      <c r="C207" s="111"/>
      <c r="D207" s="111"/>
      <c r="E207" s="111"/>
      <c r="F207" s="113"/>
      <c r="G207" s="113"/>
      <c r="H207" s="113"/>
      <c r="I207" s="76"/>
      <c r="J207" s="76"/>
      <c r="K207" s="76"/>
      <c r="L207" s="76"/>
      <c r="M207" s="76"/>
      <c r="N207" s="76"/>
      <c r="O207" s="76"/>
      <c r="P207" s="76"/>
      <c r="Q207" s="76"/>
      <c r="R207" s="76"/>
      <c r="S207" s="76"/>
      <c r="T207" s="76"/>
      <c r="U207" s="76"/>
      <c r="V207" s="76"/>
      <c r="W207" s="76"/>
      <c r="X207" s="76"/>
      <c r="Y207" s="76"/>
      <c r="Z207" s="76"/>
      <c r="AA207" s="76"/>
      <c r="AB207" s="76"/>
      <c r="AC207" s="76"/>
      <c r="AD207" s="76"/>
      <c r="AE207" s="76"/>
      <c r="AF207" s="76"/>
      <c r="AG207" s="76"/>
    </row>
    <row r="208" spans="2:33" ht="15.6" x14ac:dyDescent="0.3">
      <c r="B208" s="110"/>
      <c r="C208" s="111"/>
      <c r="D208" s="111"/>
      <c r="E208" s="111"/>
      <c r="F208" s="113"/>
      <c r="G208" s="113"/>
      <c r="H208" s="113"/>
      <c r="I208" s="76"/>
      <c r="J208" s="76"/>
      <c r="K208" s="76"/>
      <c r="L208" s="76"/>
      <c r="M208" s="76"/>
      <c r="N208" s="76"/>
      <c r="O208" s="76"/>
      <c r="P208" s="76"/>
      <c r="Q208" s="76"/>
      <c r="R208" s="76"/>
      <c r="S208" s="76"/>
      <c r="T208" s="76"/>
      <c r="U208" s="76"/>
      <c r="V208" s="76"/>
      <c r="W208" s="76"/>
      <c r="X208" s="76"/>
      <c r="Y208" s="76"/>
      <c r="Z208" s="76"/>
      <c r="AA208" s="76"/>
      <c r="AB208" s="76"/>
      <c r="AC208" s="76"/>
      <c r="AD208" s="76"/>
      <c r="AE208" s="76"/>
      <c r="AF208" s="76"/>
      <c r="AG208" s="76"/>
    </row>
    <row r="209" spans="2:33" ht="15.6" x14ac:dyDescent="0.3">
      <c r="B209" s="110"/>
      <c r="C209" s="111"/>
      <c r="D209" s="111"/>
      <c r="E209" s="111"/>
      <c r="F209" s="113"/>
      <c r="G209" s="113"/>
      <c r="H209" s="113"/>
      <c r="I209" s="76"/>
      <c r="J209" s="76"/>
      <c r="K209" s="76"/>
      <c r="L209" s="76"/>
      <c r="M209" s="76"/>
      <c r="N209" s="76"/>
      <c r="O209" s="76"/>
      <c r="P209" s="76"/>
      <c r="Q209" s="76"/>
      <c r="R209" s="76"/>
      <c r="S209" s="76"/>
      <c r="T209" s="76"/>
      <c r="U209" s="76"/>
      <c r="V209" s="76"/>
      <c r="W209" s="76"/>
      <c r="X209" s="76"/>
      <c r="Y209" s="76"/>
      <c r="Z209" s="76"/>
      <c r="AA209" s="76"/>
      <c r="AB209" s="76"/>
      <c r="AC209" s="76"/>
      <c r="AD209" s="76"/>
      <c r="AE209" s="76"/>
      <c r="AF209" s="76"/>
      <c r="AG209" s="76"/>
    </row>
    <row r="210" spans="2:33" ht="15.6" x14ac:dyDescent="0.3">
      <c r="B210" s="110"/>
      <c r="C210" s="111"/>
      <c r="D210" s="111"/>
      <c r="E210" s="111"/>
      <c r="F210" s="113"/>
      <c r="G210" s="113"/>
      <c r="H210" s="113"/>
      <c r="I210" s="76"/>
      <c r="J210" s="76"/>
      <c r="K210" s="76"/>
      <c r="L210" s="76"/>
      <c r="M210" s="76"/>
      <c r="N210" s="76"/>
      <c r="O210" s="76"/>
      <c r="P210" s="76"/>
      <c r="Q210" s="76"/>
      <c r="R210" s="76"/>
      <c r="S210" s="76"/>
      <c r="T210" s="76"/>
      <c r="U210" s="76"/>
      <c r="V210" s="76"/>
      <c r="W210" s="76"/>
      <c r="X210" s="76"/>
      <c r="Y210" s="76"/>
      <c r="Z210" s="76"/>
      <c r="AA210" s="76"/>
      <c r="AB210" s="76"/>
      <c r="AC210" s="76"/>
      <c r="AD210" s="76"/>
      <c r="AE210" s="76"/>
      <c r="AF210" s="76"/>
      <c r="AG210" s="76"/>
    </row>
    <row r="211" spans="2:33" ht="15.6" x14ac:dyDescent="0.3">
      <c r="B211" s="110"/>
      <c r="C211" s="111"/>
      <c r="D211" s="111"/>
      <c r="E211" s="111"/>
      <c r="F211" s="113"/>
      <c r="G211" s="113"/>
      <c r="H211" s="113"/>
      <c r="I211" s="76"/>
      <c r="J211" s="76"/>
      <c r="K211" s="76"/>
      <c r="L211" s="76"/>
      <c r="M211" s="76"/>
      <c r="N211" s="76"/>
      <c r="O211" s="76"/>
      <c r="P211" s="76"/>
      <c r="Q211" s="76"/>
      <c r="R211" s="76"/>
      <c r="S211" s="76"/>
      <c r="T211" s="76"/>
      <c r="U211" s="76"/>
      <c r="V211" s="76"/>
      <c r="W211" s="76"/>
      <c r="X211" s="76"/>
      <c r="Y211" s="76"/>
      <c r="Z211" s="76"/>
      <c r="AA211" s="76"/>
      <c r="AB211" s="76"/>
      <c r="AC211" s="76"/>
      <c r="AD211" s="76"/>
      <c r="AE211" s="76"/>
      <c r="AF211" s="76"/>
      <c r="AG211" s="76"/>
    </row>
    <row r="212" spans="2:33" ht="15.6" x14ac:dyDescent="0.3">
      <c r="B212" s="110"/>
      <c r="C212" s="111"/>
      <c r="D212" s="111"/>
      <c r="E212" s="111"/>
      <c r="F212" s="113"/>
      <c r="G212" s="113"/>
      <c r="H212" s="113"/>
      <c r="I212" s="76"/>
      <c r="J212" s="76"/>
      <c r="K212" s="76"/>
      <c r="L212" s="76"/>
      <c r="M212" s="76"/>
      <c r="N212" s="76"/>
      <c r="O212" s="76"/>
      <c r="P212" s="76"/>
      <c r="Q212" s="76"/>
      <c r="R212" s="76"/>
      <c r="S212" s="76"/>
      <c r="T212" s="76"/>
      <c r="U212" s="76"/>
      <c r="V212" s="76"/>
      <c r="W212" s="76"/>
      <c r="X212" s="76"/>
      <c r="Y212" s="76"/>
      <c r="Z212" s="76"/>
      <c r="AA212" s="76"/>
      <c r="AB212" s="76"/>
      <c r="AC212" s="76"/>
      <c r="AD212" s="76"/>
      <c r="AE212" s="76"/>
      <c r="AF212" s="76"/>
      <c r="AG212" s="76"/>
    </row>
    <row r="213" spans="2:33" ht="15.6" x14ac:dyDescent="0.3">
      <c r="B213" s="110"/>
      <c r="C213" s="111"/>
      <c r="D213" s="111"/>
      <c r="E213" s="111"/>
      <c r="F213" s="113"/>
      <c r="G213" s="113"/>
      <c r="H213" s="113"/>
      <c r="I213" s="76"/>
      <c r="J213" s="76"/>
      <c r="K213" s="76"/>
      <c r="L213" s="76"/>
      <c r="M213" s="76"/>
      <c r="N213" s="76"/>
      <c r="O213" s="76"/>
      <c r="P213" s="76"/>
      <c r="Q213" s="76"/>
      <c r="R213" s="76"/>
      <c r="S213" s="76"/>
      <c r="T213" s="76"/>
      <c r="U213" s="76"/>
      <c r="V213" s="76"/>
      <c r="W213" s="76"/>
      <c r="X213" s="76"/>
      <c r="Y213" s="76"/>
      <c r="Z213" s="76"/>
      <c r="AA213" s="76"/>
      <c r="AB213" s="76"/>
      <c r="AC213" s="76"/>
      <c r="AD213" s="76"/>
      <c r="AE213" s="76"/>
      <c r="AF213" s="76"/>
      <c r="AG213" s="76"/>
    </row>
    <row r="214" spans="2:33" ht="15.6" x14ac:dyDescent="0.3">
      <c r="B214" s="110"/>
      <c r="C214" s="111"/>
      <c r="D214" s="111"/>
      <c r="E214" s="111"/>
      <c r="F214" s="113"/>
      <c r="G214" s="113"/>
      <c r="H214" s="113"/>
      <c r="I214" s="76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76"/>
      <c r="U214" s="76"/>
      <c r="V214" s="76"/>
      <c r="W214" s="76"/>
      <c r="X214" s="76"/>
      <c r="Y214" s="76"/>
      <c r="Z214" s="76"/>
      <c r="AA214" s="76"/>
      <c r="AB214" s="76"/>
      <c r="AC214" s="76"/>
      <c r="AD214" s="76"/>
      <c r="AE214" s="76"/>
      <c r="AF214" s="76"/>
      <c r="AG214" s="76"/>
    </row>
    <row r="215" spans="2:33" ht="15.6" x14ac:dyDescent="0.3">
      <c r="B215" s="110"/>
      <c r="C215" s="111"/>
      <c r="D215" s="111"/>
      <c r="E215" s="111"/>
      <c r="F215" s="113"/>
      <c r="G215" s="113"/>
      <c r="H215" s="113"/>
      <c r="I215" s="76"/>
      <c r="J215" s="76"/>
      <c r="K215" s="76"/>
      <c r="L215" s="76"/>
      <c r="M215" s="76"/>
      <c r="N215" s="76"/>
      <c r="O215" s="76"/>
      <c r="P215" s="76"/>
      <c r="Q215" s="76"/>
      <c r="R215" s="76"/>
      <c r="S215" s="76"/>
      <c r="T215" s="76"/>
      <c r="U215" s="76"/>
      <c r="V215" s="76"/>
      <c r="W215" s="76"/>
      <c r="X215" s="76"/>
      <c r="Y215" s="76"/>
      <c r="Z215" s="76"/>
      <c r="AA215" s="76"/>
      <c r="AB215" s="76"/>
      <c r="AC215" s="76"/>
      <c r="AD215" s="76"/>
      <c r="AE215" s="76"/>
      <c r="AF215" s="76"/>
      <c r="AG215" s="76"/>
    </row>
    <row r="216" spans="2:33" ht="15.6" x14ac:dyDescent="0.3">
      <c r="B216" s="110"/>
      <c r="C216" s="111"/>
      <c r="D216" s="111"/>
      <c r="E216" s="111"/>
      <c r="F216" s="113"/>
      <c r="G216" s="113"/>
      <c r="H216" s="113"/>
      <c r="I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T216" s="76"/>
      <c r="U216" s="76"/>
      <c r="V216" s="76"/>
      <c r="W216" s="76"/>
      <c r="X216" s="76"/>
      <c r="Y216" s="76"/>
      <c r="Z216" s="76"/>
      <c r="AA216" s="76"/>
      <c r="AB216" s="76"/>
      <c r="AC216" s="76"/>
      <c r="AD216" s="76"/>
      <c r="AE216" s="76"/>
      <c r="AF216" s="76"/>
      <c r="AG216" s="76"/>
    </row>
    <row r="217" spans="2:33" ht="15.6" x14ac:dyDescent="0.3">
      <c r="B217" s="110"/>
      <c r="C217" s="111"/>
      <c r="D217" s="111"/>
      <c r="E217" s="111"/>
      <c r="F217" s="113"/>
      <c r="G217" s="113"/>
      <c r="H217" s="113"/>
      <c r="I217" s="76"/>
      <c r="J217" s="76"/>
      <c r="K217" s="76"/>
      <c r="L217" s="76"/>
      <c r="M217" s="76"/>
      <c r="N217" s="76"/>
      <c r="O217" s="76"/>
      <c r="P217" s="76"/>
      <c r="Q217" s="76"/>
      <c r="R217" s="76"/>
      <c r="S217" s="76"/>
      <c r="T217" s="76"/>
      <c r="U217" s="76"/>
      <c r="V217" s="76"/>
      <c r="W217" s="76"/>
      <c r="X217" s="76"/>
      <c r="Y217" s="76"/>
      <c r="Z217" s="76"/>
      <c r="AA217" s="76"/>
      <c r="AB217" s="76"/>
      <c r="AC217" s="76"/>
      <c r="AD217" s="76"/>
      <c r="AE217" s="76"/>
      <c r="AF217" s="76"/>
      <c r="AG217" s="76"/>
    </row>
    <row r="218" spans="2:33" ht="15.6" x14ac:dyDescent="0.3">
      <c r="B218" s="110"/>
      <c r="C218" s="111"/>
      <c r="D218" s="111"/>
      <c r="E218" s="111"/>
      <c r="F218" s="113"/>
      <c r="G218" s="113"/>
      <c r="H218" s="113"/>
      <c r="I218" s="76"/>
      <c r="J218" s="76"/>
      <c r="K218" s="76"/>
      <c r="L218" s="76"/>
      <c r="M218" s="76"/>
      <c r="N218" s="76"/>
      <c r="O218" s="76"/>
      <c r="P218" s="76"/>
      <c r="Q218" s="76"/>
      <c r="R218" s="76"/>
      <c r="S218" s="76"/>
      <c r="T218" s="76"/>
      <c r="U218" s="76"/>
      <c r="V218" s="76"/>
      <c r="W218" s="76"/>
      <c r="X218" s="76"/>
      <c r="Y218" s="76"/>
      <c r="Z218" s="76"/>
      <c r="AA218" s="76"/>
      <c r="AB218" s="76"/>
      <c r="AC218" s="76"/>
      <c r="AD218" s="76"/>
      <c r="AE218" s="76"/>
      <c r="AF218" s="76"/>
      <c r="AG218" s="76"/>
    </row>
    <row r="219" spans="2:33" ht="15.6" x14ac:dyDescent="0.3">
      <c r="B219" s="110"/>
      <c r="C219" s="111"/>
      <c r="D219" s="111"/>
      <c r="E219" s="111"/>
      <c r="F219" s="113"/>
      <c r="G219" s="113"/>
      <c r="H219" s="113"/>
      <c r="I219" s="76"/>
      <c r="J219" s="76"/>
      <c r="K219" s="76"/>
      <c r="L219" s="76"/>
      <c r="M219" s="76"/>
      <c r="N219" s="76"/>
      <c r="O219" s="76"/>
      <c r="P219" s="76"/>
      <c r="Q219" s="76"/>
      <c r="R219" s="76"/>
      <c r="S219" s="76"/>
      <c r="T219" s="76"/>
      <c r="U219" s="76"/>
      <c r="V219" s="76"/>
      <c r="W219" s="76"/>
      <c r="X219" s="76"/>
      <c r="Y219" s="76"/>
      <c r="Z219" s="76"/>
      <c r="AA219" s="76"/>
      <c r="AB219" s="76"/>
      <c r="AC219" s="76"/>
      <c r="AD219" s="76"/>
      <c r="AE219" s="76"/>
      <c r="AF219" s="76"/>
      <c r="AG219" s="76"/>
    </row>
    <row r="220" spans="2:33" ht="15.6" x14ac:dyDescent="0.3">
      <c r="B220" s="110"/>
      <c r="C220" s="111"/>
      <c r="D220" s="111"/>
      <c r="E220" s="111"/>
      <c r="F220" s="113"/>
      <c r="G220" s="113"/>
      <c r="H220" s="113"/>
      <c r="I220" s="76"/>
      <c r="J220" s="76"/>
      <c r="K220" s="76"/>
      <c r="L220" s="76"/>
      <c r="M220" s="76"/>
      <c r="N220" s="76"/>
      <c r="O220" s="76"/>
      <c r="P220" s="76"/>
      <c r="Q220" s="76"/>
      <c r="R220" s="76"/>
      <c r="S220" s="76"/>
      <c r="T220" s="76"/>
      <c r="U220" s="76"/>
      <c r="V220" s="76"/>
      <c r="W220" s="76"/>
      <c r="X220" s="76"/>
      <c r="Y220" s="76"/>
      <c r="Z220" s="76"/>
      <c r="AA220" s="76"/>
      <c r="AB220" s="76"/>
      <c r="AC220" s="76"/>
      <c r="AD220" s="76"/>
      <c r="AE220" s="76"/>
      <c r="AF220" s="76"/>
      <c r="AG220" s="76"/>
    </row>
    <row r="221" spans="2:33" ht="15.6" x14ac:dyDescent="0.3">
      <c r="B221" s="110"/>
      <c r="C221" s="111"/>
      <c r="D221" s="111"/>
      <c r="E221" s="111"/>
      <c r="F221" s="113"/>
      <c r="G221" s="113"/>
      <c r="H221" s="113"/>
      <c r="I221" s="76"/>
      <c r="J221" s="76"/>
      <c r="K221" s="76"/>
      <c r="L221" s="76"/>
      <c r="M221" s="76"/>
      <c r="N221" s="76"/>
      <c r="O221" s="76"/>
      <c r="P221" s="76"/>
      <c r="Q221" s="76"/>
      <c r="R221" s="76"/>
      <c r="S221" s="76"/>
      <c r="T221" s="76"/>
      <c r="U221" s="76"/>
      <c r="V221" s="76"/>
      <c r="W221" s="76"/>
      <c r="X221" s="76"/>
      <c r="Y221" s="76"/>
      <c r="Z221" s="76"/>
      <c r="AA221" s="76"/>
      <c r="AB221" s="76"/>
      <c r="AC221" s="76"/>
      <c r="AD221" s="76"/>
      <c r="AE221" s="76"/>
      <c r="AF221" s="76"/>
      <c r="AG221" s="76"/>
    </row>
    <row r="222" spans="2:33" ht="15.6" x14ac:dyDescent="0.3">
      <c r="B222" s="110"/>
      <c r="C222" s="111"/>
      <c r="D222" s="111"/>
      <c r="E222" s="111"/>
      <c r="F222" s="113"/>
      <c r="G222" s="113"/>
      <c r="H222" s="113"/>
      <c r="I222" s="76"/>
      <c r="J222" s="76"/>
      <c r="K222" s="76"/>
      <c r="L222" s="76"/>
      <c r="M222" s="76"/>
      <c r="N222" s="76"/>
      <c r="O222" s="76"/>
      <c r="P222" s="76"/>
      <c r="Q222" s="76"/>
      <c r="R222" s="76"/>
      <c r="S222" s="76"/>
      <c r="T222" s="76"/>
      <c r="U222" s="76"/>
      <c r="V222" s="76"/>
      <c r="W222" s="76"/>
      <c r="X222" s="76"/>
      <c r="Y222" s="76"/>
      <c r="Z222" s="76"/>
      <c r="AA222" s="76"/>
      <c r="AB222" s="76"/>
      <c r="AC222" s="76"/>
      <c r="AD222" s="76"/>
      <c r="AE222" s="76"/>
      <c r="AF222" s="76"/>
      <c r="AG222" s="76"/>
    </row>
    <row r="223" spans="2:33" ht="15.6" x14ac:dyDescent="0.3">
      <c r="B223" s="110"/>
      <c r="C223" s="111"/>
      <c r="D223" s="111"/>
      <c r="E223" s="111"/>
      <c r="F223" s="113"/>
      <c r="G223" s="113"/>
      <c r="H223" s="113"/>
      <c r="I223" s="76"/>
      <c r="J223" s="76"/>
      <c r="K223" s="76"/>
      <c r="L223" s="76"/>
      <c r="M223" s="76"/>
      <c r="N223" s="76"/>
      <c r="O223" s="76"/>
      <c r="P223" s="76"/>
      <c r="Q223" s="76"/>
      <c r="R223" s="76"/>
      <c r="S223" s="76"/>
      <c r="T223" s="76"/>
      <c r="U223" s="76"/>
      <c r="V223" s="76"/>
      <c r="W223" s="76"/>
      <c r="X223" s="76"/>
      <c r="Y223" s="76"/>
      <c r="Z223" s="76"/>
      <c r="AA223" s="76"/>
      <c r="AB223" s="76"/>
      <c r="AC223" s="76"/>
      <c r="AD223" s="76"/>
      <c r="AE223" s="76"/>
      <c r="AF223" s="76"/>
      <c r="AG223" s="76"/>
    </row>
    <row r="224" spans="2:33" ht="15.6" x14ac:dyDescent="0.3">
      <c r="B224" s="110"/>
      <c r="C224" s="111"/>
      <c r="D224" s="111"/>
      <c r="E224" s="111"/>
      <c r="F224" s="113"/>
      <c r="G224" s="113"/>
      <c r="H224" s="113"/>
      <c r="I224" s="76"/>
      <c r="J224" s="76"/>
      <c r="K224" s="76"/>
      <c r="L224" s="76"/>
      <c r="M224" s="76"/>
      <c r="N224" s="76"/>
      <c r="O224" s="76"/>
      <c r="P224" s="76"/>
      <c r="Q224" s="76"/>
      <c r="R224" s="76"/>
      <c r="S224" s="76"/>
      <c r="T224" s="76"/>
      <c r="U224" s="76"/>
      <c r="V224" s="76"/>
      <c r="W224" s="76"/>
      <c r="X224" s="76"/>
      <c r="Y224" s="76"/>
      <c r="Z224" s="76"/>
      <c r="AA224" s="76"/>
      <c r="AB224" s="76"/>
      <c r="AC224" s="76"/>
      <c r="AD224" s="76"/>
      <c r="AE224" s="76"/>
      <c r="AF224" s="76"/>
      <c r="AG224" s="76"/>
    </row>
    <row r="225" spans="2:33" ht="15.6" x14ac:dyDescent="0.3">
      <c r="B225" s="110"/>
      <c r="C225" s="111"/>
      <c r="D225" s="111"/>
      <c r="E225" s="111"/>
      <c r="F225" s="113"/>
      <c r="G225" s="113"/>
      <c r="H225" s="113"/>
      <c r="I225" s="76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T225" s="76"/>
      <c r="U225" s="76"/>
      <c r="V225" s="76"/>
      <c r="W225" s="76"/>
      <c r="X225" s="76"/>
      <c r="Y225" s="76"/>
      <c r="Z225" s="76"/>
      <c r="AA225" s="76"/>
      <c r="AB225" s="76"/>
      <c r="AC225" s="76"/>
      <c r="AD225" s="76"/>
      <c r="AE225" s="76"/>
      <c r="AF225" s="76"/>
      <c r="AG225" s="76"/>
    </row>
    <row r="226" spans="2:33" ht="15.6" x14ac:dyDescent="0.3">
      <c r="B226" s="110"/>
      <c r="C226" s="111"/>
      <c r="D226" s="111"/>
      <c r="E226" s="111"/>
      <c r="F226" s="113"/>
      <c r="G226" s="113"/>
      <c r="H226" s="113"/>
      <c r="I226" s="76"/>
      <c r="J226" s="76"/>
      <c r="K226" s="76"/>
      <c r="L226" s="76"/>
      <c r="M226" s="76"/>
      <c r="N226" s="76"/>
      <c r="O226" s="76"/>
      <c r="P226" s="76"/>
      <c r="Q226" s="76"/>
      <c r="R226" s="76"/>
      <c r="S226" s="76"/>
      <c r="T226" s="76"/>
      <c r="U226" s="76"/>
      <c r="V226" s="76"/>
      <c r="W226" s="76"/>
      <c r="X226" s="76"/>
      <c r="Y226" s="76"/>
      <c r="Z226" s="76"/>
      <c r="AA226" s="76"/>
      <c r="AB226" s="76"/>
      <c r="AC226" s="76"/>
      <c r="AD226" s="76"/>
      <c r="AE226" s="76"/>
      <c r="AF226" s="76"/>
      <c r="AG226" s="76"/>
    </row>
    <row r="227" spans="2:33" ht="15.6" x14ac:dyDescent="0.3">
      <c r="B227" s="110"/>
      <c r="C227" s="111"/>
      <c r="D227" s="111"/>
      <c r="E227" s="111"/>
      <c r="F227" s="113"/>
      <c r="G227" s="113"/>
      <c r="H227" s="113"/>
      <c r="I227" s="76"/>
      <c r="J227" s="76"/>
      <c r="K227" s="76"/>
      <c r="L227" s="76"/>
      <c r="M227" s="76"/>
      <c r="N227" s="76"/>
      <c r="O227" s="76"/>
      <c r="P227" s="76"/>
      <c r="Q227" s="76"/>
      <c r="R227" s="76"/>
      <c r="S227" s="76"/>
      <c r="T227" s="76"/>
      <c r="U227" s="76"/>
      <c r="V227" s="76"/>
      <c r="W227" s="76"/>
      <c r="X227" s="76"/>
      <c r="Y227" s="76"/>
      <c r="Z227" s="76"/>
      <c r="AA227" s="76"/>
      <c r="AB227" s="76"/>
      <c r="AC227" s="76"/>
      <c r="AD227" s="76"/>
      <c r="AE227" s="76"/>
      <c r="AF227" s="76"/>
      <c r="AG227" s="76"/>
    </row>
    <row r="228" spans="2:33" ht="15.6" x14ac:dyDescent="0.3">
      <c r="B228" s="110"/>
      <c r="C228" s="111"/>
      <c r="D228" s="111"/>
      <c r="E228" s="111"/>
      <c r="F228" s="113"/>
      <c r="G228" s="113"/>
      <c r="H228" s="113"/>
      <c r="I228" s="76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T228" s="76"/>
      <c r="U228" s="76"/>
      <c r="V228" s="76"/>
      <c r="W228" s="76"/>
      <c r="X228" s="76"/>
      <c r="Y228" s="76"/>
      <c r="Z228" s="76"/>
      <c r="AA228" s="76"/>
      <c r="AB228" s="76"/>
      <c r="AC228" s="76"/>
      <c r="AD228" s="76"/>
      <c r="AE228" s="76"/>
      <c r="AF228" s="76"/>
      <c r="AG228" s="76"/>
    </row>
    <row r="229" spans="2:33" ht="15.6" x14ac:dyDescent="0.3">
      <c r="B229" s="110"/>
      <c r="C229" s="111"/>
      <c r="D229" s="111"/>
      <c r="E229" s="111"/>
      <c r="F229" s="113"/>
      <c r="G229" s="113"/>
      <c r="H229" s="113"/>
      <c r="I229" s="76"/>
      <c r="J229" s="76"/>
      <c r="K229" s="76"/>
      <c r="L229" s="76"/>
      <c r="M229" s="76"/>
      <c r="N229" s="76"/>
      <c r="O229" s="76"/>
      <c r="P229" s="76"/>
      <c r="Q229" s="76"/>
      <c r="R229" s="76"/>
      <c r="S229" s="76"/>
      <c r="T229" s="76"/>
      <c r="U229" s="76"/>
      <c r="V229" s="76"/>
      <c r="W229" s="76"/>
      <c r="X229" s="76"/>
      <c r="Y229" s="76"/>
      <c r="Z229" s="76"/>
      <c r="AA229" s="76"/>
      <c r="AB229" s="76"/>
      <c r="AC229" s="76"/>
      <c r="AD229" s="76"/>
      <c r="AE229" s="76"/>
      <c r="AF229" s="76"/>
      <c r="AG229" s="76"/>
    </row>
    <row r="230" spans="2:33" ht="15.6" x14ac:dyDescent="0.3">
      <c r="B230" s="110"/>
      <c r="C230" s="111"/>
      <c r="D230" s="111"/>
      <c r="E230" s="111"/>
      <c r="F230" s="113"/>
      <c r="G230" s="113"/>
      <c r="H230" s="113"/>
      <c r="I230" s="76"/>
      <c r="J230" s="76"/>
      <c r="K230" s="76"/>
      <c r="L230" s="76"/>
      <c r="M230" s="76"/>
      <c r="N230" s="76"/>
      <c r="O230" s="76"/>
      <c r="P230" s="76"/>
      <c r="Q230" s="76"/>
      <c r="R230" s="76"/>
      <c r="S230" s="76"/>
      <c r="T230" s="76"/>
      <c r="U230" s="76"/>
      <c r="V230" s="76"/>
      <c r="W230" s="76"/>
      <c r="X230" s="76"/>
      <c r="Y230" s="76"/>
      <c r="Z230" s="76"/>
      <c r="AA230" s="76"/>
      <c r="AB230" s="76"/>
      <c r="AC230" s="76"/>
      <c r="AD230" s="76"/>
      <c r="AE230" s="76"/>
      <c r="AF230" s="76"/>
      <c r="AG230" s="76"/>
    </row>
    <row r="231" spans="2:33" ht="15.6" x14ac:dyDescent="0.3">
      <c r="B231" s="110"/>
      <c r="C231" s="111"/>
      <c r="D231" s="111"/>
      <c r="E231" s="111"/>
      <c r="F231" s="113"/>
      <c r="G231" s="113"/>
      <c r="H231" s="113"/>
      <c r="I231" s="76"/>
      <c r="J231" s="76"/>
      <c r="K231" s="76"/>
      <c r="L231" s="76"/>
      <c r="M231" s="76"/>
      <c r="N231" s="76"/>
      <c r="O231" s="76"/>
      <c r="P231" s="76"/>
      <c r="Q231" s="76"/>
      <c r="R231" s="76"/>
      <c r="S231" s="76"/>
      <c r="T231" s="76"/>
      <c r="U231" s="76"/>
      <c r="V231" s="76"/>
      <c r="W231" s="76"/>
      <c r="X231" s="76"/>
      <c r="Y231" s="76"/>
      <c r="Z231" s="76"/>
      <c r="AA231" s="76"/>
      <c r="AB231" s="76"/>
      <c r="AC231" s="76"/>
      <c r="AD231" s="76"/>
      <c r="AE231" s="76"/>
      <c r="AF231" s="76"/>
      <c r="AG231" s="76"/>
    </row>
    <row r="232" spans="2:33" ht="15.6" x14ac:dyDescent="0.3">
      <c r="B232" s="110"/>
      <c r="C232" s="111"/>
      <c r="D232" s="111"/>
      <c r="E232" s="111"/>
      <c r="F232" s="113"/>
      <c r="G232" s="113"/>
      <c r="H232" s="113"/>
      <c r="I232" s="76"/>
      <c r="J232" s="76"/>
      <c r="K232" s="76"/>
      <c r="L232" s="76"/>
      <c r="M232" s="76"/>
      <c r="N232" s="76"/>
      <c r="O232" s="76"/>
      <c r="P232" s="76"/>
      <c r="Q232" s="76"/>
      <c r="R232" s="76"/>
      <c r="S232" s="76"/>
      <c r="T232" s="76"/>
      <c r="U232" s="76"/>
      <c r="V232" s="76"/>
      <c r="W232" s="76"/>
      <c r="X232" s="76"/>
      <c r="Y232" s="76"/>
      <c r="Z232" s="76"/>
      <c r="AA232" s="76"/>
      <c r="AB232" s="76"/>
      <c r="AC232" s="76"/>
      <c r="AD232" s="76"/>
      <c r="AE232" s="76"/>
      <c r="AF232" s="76"/>
      <c r="AG232" s="76"/>
    </row>
    <row r="233" spans="2:33" ht="15.6" x14ac:dyDescent="0.3">
      <c r="B233" s="110"/>
      <c r="C233" s="111"/>
      <c r="D233" s="111"/>
      <c r="E233" s="111"/>
      <c r="F233" s="113"/>
      <c r="G233" s="113"/>
      <c r="H233" s="113"/>
      <c r="I233" s="76"/>
      <c r="J233" s="76"/>
      <c r="K233" s="76"/>
      <c r="L233" s="76"/>
      <c r="M233" s="76"/>
      <c r="N233" s="76"/>
      <c r="O233" s="76"/>
      <c r="P233" s="76"/>
      <c r="Q233" s="76"/>
      <c r="R233" s="76"/>
      <c r="S233" s="76"/>
      <c r="T233" s="76"/>
      <c r="U233" s="76"/>
      <c r="V233" s="76"/>
      <c r="W233" s="76"/>
      <c r="X233" s="76"/>
      <c r="Y233" s="76"/>
      <c r="Z233" s="76"/>
      <c r="AA233" s="76"/>
      <c r="AB233" s="76"/>
      <c r="AC233" s="76"/>
      <c r="AD233" s="76"/>
      <c r="AE233" s="76"/>
      <c r="AF233" s="76"/>
      <c r="AG233" s="76"/>
    </row>
    <row r="234" spans="2:33" ht="15.6" x14ac:dyDescent="0.3">
      <c r="B234" s="110"/>
      <c r="C234" s="111"/>
      <c r="D234" s="111"/>
      <c r="E234" s="111"/>
      <c r="F234" s="113"/>
      <c r="G234" s="113"/>
      <c r="H234" s="113"/>
      <c r="I234" s="76"/>
      <c r="J234" s="76"/>
      <c r="K234" s="76"/>
      <c r="L234" s="76"/>
      <c r="M234" s="76"/>
      <c r="N234" s="76"/>
      <c r="O234" s="76"/>
      <c r="P234" s="76"/>
      <c r="Q234" s="76"/>
      <c r="R234" s="76"/>
      <c r="S234" s="76"/>
      <c r="T234" s="76"/>
      <c r="U234" s="76"/>
      <c r="V234" s="76"/>
      <c r="W234" s="76"/>
      <c r="X234" s="76"/>
      <c r="Y234" s="76"/>
      <c r="Z234" s="76"/>
      <c r="AA234" s="76"/>
      <c r="AB234" s="76"/>
      <c r="AC234" s="76"/>
      <c r="AD234" s="76"/>
      <c r="AE234" s="76"/>
      <c r="AF234" s="76"/>
      <c r="AG234" s="76"/>
    </row>
    <row r="235" spans="2:33" ht="15.6" x14ac:dyDescent="0.3">
      <c r="B235" s="110"/>
      <c r="C235" s="111"/>
      <c r="D235" s="111"/>
      <c r="E235" s="111"/>
      <c r="F235" s="114"/>
      <c r="G235" s="113"/>
      <c r="H235" s="113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</row>
    <row r="236" spans="2:33" ht="15.6" x14ac:dyDescent="0.3">
      <c r="B236" s="110"/>
      <c r="C236" s="111"/>
      <c r="D236" s="111"/>
      <c r="E236" s="111"/>
      <c r="F236" s="114"/>
      <c r="G236" s="113"/>
      <c r="H236" s="113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</row>
    <row r="237" spans="2:33" ht="15.6" x14ac:dyDescent="0.3">
      <c r="B237" s="110"/>
      <c r="C237" s="111"/>
      <c r="D237" s="111"/>
      <c r="E237" s="111"/>
      <c r="F237" s="114"/>
      <c r="G237" s="113"/>
      <c r="H237" s="113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</row>
    <row r="238" spans="2:33" ht="15.6" x14ac:dyDescent="0.3">
      <c r="B238" s="110"/>
      <c r="C238" s="111"/>
      <c r="D238" s="111"/>
      <c r="E238" s="111"/>
      <c r="F238" s="114"/>
      <c r="G238" s="113"/>
      <c r="H238" s="113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</row>
    <row r="239" spans="2:33" ht="15.6" x14ac:dyDescent="0.3">
      <c r="B239" s="110"/>
      <c r="C239" s="111"/>
      <c r="D239" s="111"/>
      <c r="E239" s="111"/>
      <c r="F239" s="114"/>
      <c r="G239" s="113"/>
      <c r="H239" s="113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</row>
    <row r="240" spans="2:33" ht="15.6" x14ac:dyDescent="0.3">
      <c r="B240" s="110"/>
      <c r="C240" s="111"/>
      <c r="D240" s="111"/>
      <c r="E240" s="111"/>
      <c r="F240" s="114"/>
      <c r="G240" s="113"/>
      <c r="H240" s="113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</row>
    <row r="241" spans="2:33" ht="15.6" x14ac:dyDescent="0.3">
      <c r="B241" s="110"/>
      <c r="C241" s="111"/>
      <c r="D241" s="111"/>
      <c r="E241" s="111"/>
      <c r="F241" s="114"/>
      <c r="G241" s="113"/>
      <c r="H241" s="113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</row>
    <row r="242" spans="2:33" ht="15.6" x14ac:dyDescent="0.3">
      <c r="B242" s="110"/>
      <c r="C242" s="111"/>
      <c r="D242" s="111"/>
      <c r="E242" s="111"/>
      <c r="F242" s="114"/>
      <c r="G242" s="113"/>
      <c r="H242" s="113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</row>
    <row r="243" spans="2:33" ht="15.6" x14ac:dyDescent="0.3">
      <c r="B243" s="110"/>
      <c r="C243" s="111"/>
      <c r="D243" s="111"/>
      <c r="E243" s="111"/>
      <c r="F243" s="114"/>
      <c r="G243" s="113"/>
      <c r="H243" s="113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</row>
    <row r="244" spans="2:33" ht="15.6" x14ac:dyDescent="0.3">
      <c r="B244" s="110"/>
      <c r="C244" s="111"/>
      <c r="D244" s="111"/>
      <c r="E244" s="111"/>
      <c r="F244" s="114"/>
      <c r="G244" s="113"/>
      <c r="H244" s="113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</row>
    <row r="245" spans="2:33" ht="15.6" x14ac:dyDescent="0.3">
      <c r="B245" s="110"/>
      <c r="C245" s="111"/>
      <c r="D245" s="111"/>
      <c r="E245" s="111"/>
      <c r="F245" s="114"/>
      <c r="G245" s="113"/>
      <c r="H245" s="113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</row>
    <row r="246" spans="2:33" ht="15.6" x14ac:dyDescent="0.3">
      <c r="B246" s="110"/>
      <c r="C246" s="111"/>
      <c r="D246" s="111"/>
      <c r="E246" s="111"/>
      <c r="F246" s="114"/>
      <c r="G246" s="113"/>
      <c r="H246" s="113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</row>
    <row r="247" spans="2:33" ht="15.6" x14ac:dyDescent="0.3">
      <c r="B247" s="110"/>
      <c r="C247" s="111"/>
      <c r="D247" s="111"/>
      <c r="E247" s="111"/>
      <c r="F247" s="114"/>
      <c r="G247" s="113"/>
      <c r="H247" s="113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</row>
    <row r="248" spans="2:33" ht="15.6" x14ac:dyDescent="0.3">
      <c r="B248" s="110"/>
      <c r="C248" s="111"/>
      <c r="D248" s="111"/>
      <c r="E248" s="111"/>
      <c r="F248" s="114"/>
      <c r="G248" s="113"/>
      <c r="H248" s="113"/>
    </row>
    <row r="249" spans="2:33" ht="15.6" x14ac:dyDescent="0.3">
      <c r="B249" s="110"/>
      <c r="C249" s="111"/>
      <c r="D249" s="111"/>
      <c r="E249" s="111"/>
      <c r="F249" s="114"/>
      <c r="G249" s="113"/>
      <c r="H249" s="113"/>
    </row>
    <row r="250" spans="2:33" ht="15.6" x14ac:dyDescent="0.3">
      <c r="B250" s="110"/>
      <c r="C250" s="111"/>
      <c r="D250" s="111"/>
      <c r="E250" s="111"/>
      <c r="F250" s="114"/>
      <c r="G250" s="113"/>
      <c r="H250" s="113"/>
    </row>
    <row r="251" spans="2:33" ht="15.6" x14ac:dyDescent="0.3">
      <c r="B251" s="110"/>
      <c r="C251" s="111"/>
      <c r="D251" s="111"/>
      <c r="E251" s="111"/>
      <c r="F251" s="114"/>
      <c r="G251" s="113"/>
      <c r="H251" s="113"/>
    </row>
    <row r="252" spans="2:33" ht="15.6" x14ac:dyDescent="0.3">
      <c r="B252" s="110"/>
      <c r="C252" s="111"/>
      <c r="D252" s="111"/>
      <c r="E252" s="111"/>
      <c r="F252" s="114"/>
      <c r="G252" s="113"/>
      <c r="H252" s="113"/>
    </row>
    <row r="253" spans="2:33" ht="15.6" x14ac:dyDescent="0.3">
      <c r="B253" s="110"/>
      <c r="C253" s="111"/>
      <c r="D253" s="111"/>
      <c r="E253" s="111"/>
      <c r="F253" s="114"/>
      <c r="G253" s="113"/>
      <c r="H253" s="113"/>
    </row>
    <row r="254" spans="2:33" ht="15.6" x14ac:dyDescent="0.3">
      <c r="B254" s="110"/>
      <c r="C254" s="111"/>
      <c r="D254" s="111"/>
      <c r="E254" s="111"/>
      <c r="F254" s="114"/>
      <c r="G254" s="113"/>
      <c r="H254" s="113"/>
    </row>
    <row r="255" spans="2:33" ht="15.6" x14ac:dyDescent="0.3">
      <c r="B255" s="110"/>
      <c r="C255" s="111"/>
      <c r="D255" s="111"/>
      <c r="E255" s="111"/>
      <c r="F255" s="114"/>
      <c r="G255" s="113"/>
      <c r="H255" s="113"/>
    </row>
    <row r="256" spans="2:33" ht="15.6" x14ac:dyDescent="0.3">
      <c r="B256" s="110"/>
      <c r="C256" s="111"/>
      <c r="D256" s="111"/>
      <c r="E256" s="111"/>
      <c r="F256" s="114"/>
      <c r="G256" s="113"/>
      <c r="H256" s="113"/>
    </row>
    <row r="257" spans="2:8" ht="15.6" x14ac:dyDescent="0.3">
      <c r="B257" s="110"/>
      <c r="C257" s="111"/>
      <c r="D257" s="111"/>
      <c r="E257" s="111"/>
      <c r="F257" s="114"/>
      <c r="G257" s="113"/>
      <c r="H257" s="113"/>
    </row>
    <row r="258" spans="2:8" ht="15.6" x14ac:dyDescent="0.3">
      <c r="B258" s="110"/>
      <c r="C258" s="111"/>
      <c r="D258" s="111"/>
      <c r="E258" s="111"/>
      <c r="F258" s="114"/>
      <c r="G258" s="113"/>
      <c r="H258" s="113"/>
    </row>
    <row r="259" spans="2:8" ht="15.6" x14ac:dyDescent="0.3">
      <c r="B259" s="110"/>
      <c r="C259" s="111"/>
      <c r="D259" s="111"/>
      <c r="E259" s="111"/>
      <c r="F259" s="114"/>
      <c r="G259" s="113"/>
      <c r="H259" s="113"/>
    </row>
    <row r="260" spans="2:8" ht="15.6" x14ac:dyDescent="0.3">
      <c r="B260" s="110"/>
      <c r="C260" s="111"/>
      <c r="D260" s="111"/>
      <c r="E260" s="111"/>
      <c r="F260" s="114"/>
      <c r="G260" s="113"/>
      <c r="H260" s="113"/>
    </row>
    <row r="261" spans="2:8" ht="15.6" x14ac:dyDescent="0.3">
      <c r="B261" s="110"/>
      <c r="C261" s="111"/>
      <c r="D261" s="111"/>
      <c r="E261" s="111"/>
      <c r="F261" s="114"/>
      <c r="G261" s="113"/>
      <c r="H261" s="113"/>
    </row>
    <row r="262" spans="2:8" ht="15.6" x14ac:dyDescent="0.3">
      <c r="B262" s="110"/>
      <c r="C262" s="111"/>
      <c r="D262" s="111"/>
      <c r="E262" s="111"/>
      <c r="F262" s="114"/>
      <c r="G262" s="113"/>
      <c r="H262" s="113"/>
    </row>
    <row r="263" spans="2:8" ht="15.6" x14ac:dyDescent="0.3">
      <c r="B263" s="110"/>
      <c r="C263" s="111"/>
      <c r="D263" s="111"/>
      <c r="E263" s="111"/>
      <c r="F263" s="114"/>
      <c r="G263" s="113"/>
      <c r="H263" s="113"/>
    </row>
    <row r="264" spans="2:8" ht="15.6" x14ac:dyDescent="0.3">
      <c r="B264" s="110"/>
      <c r="C264" s="111"/>
      <c r="D264" s="111"/>
      <c r="E264" s="111"/>
      <c r="F264" s="114"/>
      <c r="G264" s="113"/>
      <c r="H264" s="113"/>
    </row>
    <row r="265" spans="2:8" ht="15.6" x14ac:dyDescent="0.3">
      <c r="B265" s="110"/>
      <c r="C265" s="111"/>
      <c r="D265" s="111"/>
      <c r="E265" s="111"/>
      <c r="F265" s="114"/>
      <c r="G265" s="113"/>
      <c r="H265" s="113"/>
    </row>
    <row r="266" spans="2:8" ht="15.6" x14ac:dyDescent="0.3">
      <c r="B266" s="110"/>
      <c r="C266" s="111"/>
      <c r="D266" s="111"/>
      <c r="E266" s="111"/>
      <c r="F266" s="114"/>
      <c r="G266" s="113"/>
      <c r="H266" s="113"/>
    </row>
    <row r="267" spans="2:8" ht="15.6" x14ac:dyDescent="0.3">
      <c r="B267" s="110"/>
      <c r="C267" s="111"/>
      <c r="D267" s="111"/>
      <c r="E267" s="111"/>
      <c r="F267" s="114"/>
      <c r="G267" s="113"/>
      <c r="H267" s="113"/>
    </row>
    <row r="268" spans="2:8" ht="15.6" x14ac:dyDescent="0.3">
      <c r="B268" s="110"/>
      <c r="C268" s="111"/>
      <c r="D268" s="111"/>
      <c r="E268" s="111"/>
      <c r="F268" s="114"/>
      <c r="G268" s="113"/>
      <c r="H268" s="113"/>
    </row>
    <row r="269" spans="2:8" ht="15.6" x14ac:dyDescent="0.3">
      <c r="B269" s="110"/>
      <c r="C269" s="111"/>
      <c r="D269" s="111"/>
      <c r="E269" s="111"/>
      <c r="F269" s="114"/>
      <c r="G269" s="113"/>
      <c r="H269" s="113"/>
    </row>
    <row r="270" spans="2:8" ht="15.6" x14ac:dyDescent="0.3">
      <c r="B270" s="110"/>
      <c r="C270" s="111"/>
      <c r="D270" s="111"/>
      <c r="E270" s="111"/>
      <c r="F270" s="114"/>
      <c r="G270" s="113"/>
      <c r="H270" s="113"/>
    </row>
    <row r="271" spans="2:8" ht="15.6" x14ac:dyDescent="0.3">
      <c r="B271" s="110"/>
      <c r="C271" s="111"/>
      <c r="D271" s="111"/>
      <c r="E271" s="111"/>
      <c r="F271" s="114"/>
      <c r="G271" s="113"/>
      <c r="H271" s="113"/>
    </row>
    <row r="272" spans="2:8" ht="15.6" x14ac:dyDescent="0.3">
      <c r="B272" s="110"/>
      <c r="C272" s="111"/>
      <c r="D272" s="111"/>
      <c r="E272" s="111"/>
      <c r="F272" s="114"/>
      <c r="G272" s="113"/>
      <c r="H272" s="113"/>
    </row>
    <row r="273" spans="2:8" ht="15.6" x14ac:dyDescent="0.3">
      <c r="B273" s="110"/>
      <c r="C273" s="111"/>
      <c r="D273" s="111"/>
      <c r="E273" s="111"/>
      <c r="F273" s="114"/>
      <c r="G273" s="113"/>
      <c r="H273" s="113"/>
    </row>
    <row r="274" spans="2:8" ht="15.6" x14ac:dyDescent="0.3">
      <c r="B274" s="110"/>
      <c r="C274" s="111"/>
      <c r="D274" s="111"/>
      <c r="E274" s="111"/>
      <c r="F274" s="114"/>
      <c r="G274" s="113"/>
      <c r="H274" s="113"/>
    </row>
    <row r="275" spans="2:8" ht="15.6" x14ac:dyDescent="0.3">
      <c r="B275" s="110"/>
      <c r="C275" s="111"/>
      <c r="D275" s="111"/>
      <c r="E275" s="111"/>
      <c r="F275" s="114"/>
      <c r="G275" s="113"/>
      <c r="H275" s="113"/>
    </row>
    <row r="276" spans="2:8" ht="15.6" x14ac:dyDescent="0.3">
      <c r="B276" s="110"/>
      <c r="C276" s="111"/>
      <c r="D276" s="111"/>
      <c r="E276" s="111"/>
      <c r="F276" s="114"/>
      <c r="G276" s="113"/>
      <c r="H276" s="113"/>
    </row>
    <row r="277" spans="2:8" ht="15.6" x14ac:dyDescent="0.3">
      <c r="B277" s="110"/>
      <c r="C277" s="111"/>
      <c r="D277" s="111"/>
      <c r="E277" s="111"/>
      <c r="F277" s="114"/>
      <c r="G277" s="113"/>
      <c r="H277" s="113"/>
    </row>
    <row r="278" spans="2:8" ht="15.6" x14ac:dyDescent="0.3">
      <c r="B278" s="110"/>
      <c r="C278" s="111"/>
      <c r="D278" s="111"/>
      <c r="E278" s="111"/>
      <c r="F278" s="114"/>
      <c r="G278" s="113"/>
      <c r="H278" s="113"/>
    </row>
    <row r="279" spans="2:8" ht="15.6" x14ac:dyDescent="0.3">
      <c r="B279" s="110"/>
      <c r="C279" s="111"/>
      <c r="D279" s="111"/>
      <c r="E279" s="111"/>
      <c r="F279" s="114"/>
      <c r="G279" s="113"/>
      <c r="H279" s="113"/>
    </row>
    <row r="280" spans="2:8" ht="15.6" x14ac:dyDescent="0.3">
      <c r="B280" s="110"/>
      <c r="C280" s="111"/>
      <c r="D280" s="111"/>
      <c r="E280" s="111"/>
      <c r="F280" s="114"/>
      <c r="G280" s="113"/>
      <c r="H280" s="113"/>
    </row>
    <row r="281" spans="2:8" ht="15.6" x14ac:dyDescent="0.3">
      <c r="B281" s="110"/>
      <c r="C281" s="111"/>
      <c r="D281" s="111"/>
      <c r="E281" s="111"/>
      <c r="F281" s="114"/>
      <c r="G281" s="113"/>
      <c r="H281" s="113"/>
    </row>
    <row r="282" spans="2:8" ht="15.6" x14ac:dyDescent="0.3">
      <c r="B282" s="110"/>
      <c r="C282" s="111"/>
      <c r="D282" s="111"/>
      <c r="E282" s="111"/>
      <c r="F282" s="114"/>
      <c r="G282" s="113"/>
      <c r="H282" s="113"/>
    </row>
    <row r="283" spans="2:8" ht="15.6" x14ac:dyDescent="0.3">
      <c r="B283" s="110"/>
      <c r="C283" s="111"/>
      <c r="D283" s="111"/>
      <c r="E283" s="111"/>
      <c r="F283" s="114"/>
      <c r="G283" s="113"/>
      <c r="H283" s="113"/>
    </row>
    <row r="284" spans="2:8" ht="15.6" x14ac:dyDescent="0.3">
      <c r="B284" s="110"/>
      <c r="C284" s="111"/>
      <c r="D284" s="111"/>
      <c r="E284" s="111"/>
      <c r="F284" s="114"/>
      <c r="G284" s="113"/>
      <c r="H284" s="113"/>
    </row>
    <row r="285" spans="2:8" ht="15.6" x14ac:dyDescent="0.3">
      <c r="B285" s="110"/>
      <c r="C285" s="111"/>
      <c r="D285" s="111"/>
      <c r="E285" s="111"/>
      <c r="F285" s="114"/>
      <c r="G285" s="113"/>
      <c r="H285" s="113"/>
    </row>
    <row r="286" spans="2:8" ht="15.6" x14ac:dyDescent="0.3">
      <c r="B286" s="110"/>
      <c r="C286" s="111"/>
      <c r="D286" s="111"/>
      <c r="E286" s="111"/>
      <c r="F286" s="114"/>
      <c r="G286" s="113"/>
      <c r="H286" s="113"/>
    </row>
    <row r="287" spans="2:8" ht="15.6" x14ac:dyDescent="0.3">
      <c r="B287" s="110"/>
      <c r="C287" s="111"/>
      <c r="D287" s="111"/>
      <c r="E287" s="111"/>
      <c r="F287" s="114"/>
      <c r="G287" s="113"/>
      <c r="H287" s="113"/>
    </row>
    <row r="288" spans="2:8" ht="15.6" x14ac:dyDescent="0.3">
      <c r="B288" s="110"/>
      <c r="C288" s="111"/>
      <c r="D288" s="111"/>
      <c r="E288" s="111"/>
      <c r="F288" s="114"/>
      <c r="G288" s="113"/>
      <c r="H288" s="113"/>
    </row>
  </sheetData>
  <mergeCells count="8">
    <mergeCell ref="B2:H3"/>
    <mergeCell ref="B5:B7"/>
    <mergeCell ref="C5:C7"/>
    <mergeCell ref="D5:D7"/>
    <mergeCell ref="E5:E7"/>
    <mergeCell ref="F5:F6"/>
    <mergeCell ref="G5:G7"/>
    <mergeCell ref="H5:H7"/>
  </mergeCells>
  <pageMargins left="0.75" right="0.75" top="0.18" bottom="0.25" header="0.5" footer="0.5"/>
  <pageSetup paperSize="9" scale="40" orientation="portrait" r:id="rId1"/>
  <headerFooter alignWithMargins="0"/>
  <rowBreaks count="3" manualBreakCount="3">
    <brk id="44" max="15" man="1"/>
    <brk id="89" max="15" man="1"/>
    <brk id="112" min="1" max="25" man="1"/>
  </rowBreaks>
  <colBreaks count="1" manualBreakCount="1">
    <brk id="8" max="11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січень-лютий2020</vt:lpstr>
      <vt:lpstr>'січень-лютий2020'!Область_печати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10</cp:lastModifiedBy>
  <dcterms:created xsi:type="dcterms:W3CDTF">2020-03-13T14:50:00Z</dcterms:created>
  <dcterms:modified xsi:type="dcterms:W3CDTF">2020-03-13T14:50:54Z</dcterms:modified>
</cp:coreProperties>
</file>