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0\ДОХОДИ 2020\"/>
    </mc:Choice>
  </mc:AlternateContent>
  <bookViews>
    <workbookView xWindow="0" yWindow="0" windowWidth="23040" windowHeight="9408"/>
  </bookViews>
  <sheets>
    <sheet name="січень-серпень2020" sheetId="1" r:id="rId1"/>
  </sheets>
  <definedNames>
    <definedName name="_xlnm.Print_Area" localSheetId="0">'січень-серпень2020'!$A$1:$P$112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83" i="1"/>
  <c r="F93" i="1" l="1"/>
  <c r="F37" i="1" l="1"/>
  <c r="F28" i="1"/>
  <c r="F26" i="1"/>
  <c r="F25" i="1"/>
  <c r="F24" i="1"/>
  <c r="F23" i="1"/>
  <c r="F22" i="1"/>
  <c r="F21" i="1"/>
  <c r="F16" i="1"/>
  <c r="F15" i="1"/>
  <c r="F14" i="1"/>
  <c r="E106" i="1"/>
  <c r="E93" i="1"/>
  <c r="E56" i="1"/>
  <c r="E54" i="1"/>
  <c r="E38" i="1"/>
  <c r="E36" i="1" s="1"/>
  <c r="E37" i="1"/>
  <c r="E31" i="1"/>
  <c r="E28" i="1"/>
  <c r="E27" i="1"/>
  <c r="E26" i="1"/>
  <c r="E25" i="1"/>
  <c r="E24" i="1"/>
  <c r="E23" i="1"/>
  <c r="E22" i="1"/>
  <c r="E21" i="1"/>
  <c r="E16" i="1"/>
  <c r="E15" i="1"/>
  <c r="E14" i="1"/>
  <c r="E13" i="1"/>
  <c r="F13" i="1"/>
  <c r="E67" i="1" l="1"/>
  <c r="E59" i="1"/>
  <c r="E43" i="1"/>
  <c r="E40" i="1"/>
  <c r="E29" i="1"/>
  <c r="E18" i="1"/>
  <c r="E12" i="1"/>
  <c r="E11" i="1" s="1"/>
  <c r="E108" i="1"/>
  <c r="E107" i="1" s="1"/>
  <c r="E105" i="1"/>
  <c r="E103" i="1" s="1"/>
  <c r="E98" i="1"/>
  <c r="E96" i="1"/>
  <c r="E83" i="1"/>
  <c r="E77" i="1"/>
  <c r="E74" i="1"/>
  <c r="E42" i="1" l="1"/>
  <c r="E73" i="1"/>
  <c r="E82" i="1"/>
  <c r="E72" i="1" s="1"/>
  <c r="E10" i="1"/>
  <c r="E111" i="1" l="1"/>
  <c r="F12" i="1"/>
  <c r="H110" i="1" l="1"/>
  <c r="F27" i="1" l="1"/>
  <c r="H109" i="1" l="1"/>
  <c r="G109" i="1"/>
  <c r="F108" i="1"/>
  <c r="D108" i="1"/>
  <c r="D107" i="1" s="1"/>
  <c r="H106" i="1"/>
  <c r="G106" i="1"/>
  <c r="D106" i="1"/>
  <c r="D105" i="1" s="1"/>
  <c r="D103" i="1" s="1"/>
  <c r="F105" i="1"/>
  <c r="H104" i="1"/>
  <c r="T103" i="1"/>
  <c r="H102" i="1"/>
  <c r="G102" i="1"/>
  <c r="H101" i="1"/>
  <c r="H100" i="1"/>
  <c r="H99" i="1"/>
  <c r="G99" i="1"/>
  <c r="F98" i="1"/>
  <c r="H98" i="1" s="1"/>
  <c r="D98" i="1"/>
  <c r="H97" i="1"/>
  <c r="G97" i="1"/>
  <c r="F96" i="1"/>
  <c r="D96" i="1"/>
  <c r="H95" i="1"/>
  <c r="G95" i="1"/>
  <c r="H94" i="1"/>
  <c r="G94" i="1"/>
  <c r="H93" i="1"/>
  <c r="G93" i="1"/>
  <c r="D93" i="1"/>
  <c r="D83" i="1" s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H81" i="1"/>
  <c r="G81" i="1"/>
  <c r="H80" i="1"/>
  <c r="G80" i="1"/>
  <c r="H79" i="1"/>
  <c r="H78" i="1"/>
  <c r="G78" i="1"/>
  <c r="F77" i="1"/>
  <c r="D77" i="1"/>
  <c r="H76" i="1"/>
  <c r="H75" i="1"/>
  <c r="F74" i="1"/>
  <c r="D74" i="1"/>
  <c r="H71" i="1"/>
  <c r="G71" i="1"/>
  <c r="H70" i="1"/>
  <c r="G70" i="1"/>
  <c r="H69" i="1"/>
  <c r="H68" i="1"/>
  <c r="F67" i="1"/>
  <c r="D67" i="1"/>
  <c r="H66" i="1"/>
  <c r="H65" i="1"/>
  <c r="H64" i="1"/>
  <c r="H63" i="1"/>
  <c r="H62" i="1"/>
  <c r="H61" i="1"/>
  <c r="H60" i="1"/>
  <c r="F59" i="1"/>
  <c r="D59" i="1"/>
  <c r="H58" i="1"/>
  <c r="H57" i="1"/>
  <c r="G57" i="1"/>
  <c r="F56" i="1"/>
  <c r="D56" i="1"/>
  <c r="H55" i="1"/>
  <c r="G55" i="1"/>
  <c r="F54" i="1"/>
  <c r="D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D43" i="1"/>
  <c r="H41" i="1"/>
  <c r="G41" i="1"/>
  <c r="F40" i="1"/>
  <c r="D40" i="1"/>
  <c r="H39" i="1"/>
  <c r="G39" i="1"/>
  <c r="G38" i="1"/>
  <c r="D38" i="1"/>
  <c r="G37" i="1"/>
  <c r="D37" i="1"/>
  <c r="F36" i="1"/>
  <c r="H36" i="1" s="1"/>
  <c r="H35" i="1"/>
  <c r="H34" i="1"/>
  <c r="H33" i="1"/>
  <c r="G33" i="1"/>
  <c r="H32" i="1"/>
  <c r="G32" i="1"/>
  <c r="T31" i="1"/>
  <c r="T29" i="1" s="1"/>
  <c r="D31" i="1"/>
  <c r="H30" i="1"/>
  <c r="G30" i="1"/>
  <c r="H28" i="1"/>
  <c r="G28" i="1"/>
  <c r="D28" i="1"/>
  <c r="H27" i="1"/>
  <c r="D27" i="1"/>
  <c r="H26" i="1"/>
  <c r="G26" i="1"/>
  <c r="D26" i="1"/>
  <c r="G25" i="1"/>
  <c r="D25" i="1"/>
  <c r="H24" i="1"/>
  <c r="D24" i="1"/>
  <c r="H23" i="1"/>
  <c r="G23" i="1"/>
  <c r="D23" i="1"/>
  <c r="H22" i="1"/>
  <c r="G22" i="1"/>
  <c r="D22" i="1"/>
  <c r="G21" i="1"/>
  <c r="D21" i="1"/>
  <c r="H20" i="1"/>
  <c r="H19" i="1"/>
  <c r="D18" i="1"/>
  <c r="H17" i="1"/>
  <c r="D17" i="1"/>
  <c r="H16" i="1"/>
  <c r="G16" i="1"/>
  <c r="D16" i="1"/>
  <c r="H15" i="1"/>
  <c r="G15" i="1"/>
  <c r="D15" i="1"/>
  <c r="G14" i="1"/>
  <c r="D14" i="1"/>
  <c r="H13" i="1"/>
  <c r="D13" i="1"/>
  <c r="D36" i="1" l="1"/>
  <c r="D82" i="1"/>
  <c r="D12" i="1"/>
  <c r="D11" i="1" s="1"/>
  <c r="D73" i="1"/>
  <c r="D72" i="1" s="1"/>
  <c r="H83" i="1"/>
  <c r="D42" i="1"/>
  <c r="H96" i="1"/>
  <c r="H108" i="1"/>
  <c r="H40" i="1"/>
  <c r="H54" i="1"/>
  <c r="H59" i="1"/>
  <c r="F107" i="1"/>
  <c r="H107" i="1" s="1"/>
  <c r="G83" i="1"/>
  <c r="F73" i="1"/>
  <c r="H73" i="1" s="1"/>
  <c r="H31" i="1"/>
  <c r="G105" i="1"/>
  <c r="G98" i="1"/>
  <c r="G77" i="1"/>
  <c r="H77" i="1"/>
  <c r="H67" i="1"/>
  <c r="G56" i="1"/>
  <c r="G54" i="1"/>
  <c r="H43" i="1"/>
  <c r="G31" i="1"/>
  <c r="D29" i="1"/>
  <c r="G13" i="1"/>
  <c r="G24" i="1"/>
  <c r="G36" i="1"/>
  <c r="G43" i="1"/>
  <c r="H74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G73" i="1" l="1"/>
  <c r="D10" i="1"/>
  <c r="D111" i="1" s="1"/>
  <c r="F72" i="1"/>
  <c r="G72" i="1" s="1"/>
  <c r="H18" i="1"/>
  <c r="G18" i="1"/>
  <c r="H103" i="1"/>
  <c r="G103" i="1"/>
  <c r="H42" i="1"/>
  <c r="G42" i="1"/>
  <c r="H82" i="1"/>
  <c r="G82" i="1"/>
  <c r="G29" i="1"/>
  <c r="H29" i="1"/>
  <c r="F11" i="1"/>
  <c r="H12" i="1"/>
  <c r="G12" i="1"/>
  <c r="H72" i="1" l="1"/>
  <c r="H11" i="1"/>
  <c r="G11" i="1"/>
  <c r="F10" i="1"/>
  <c r="G10" i="1" l="1"/>
  <c r="F111" i="1"/>
  <c r="H111" i="1" s="1"/>
  <c r="H10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<sst xmlns="http://schemas.openxmlformats.org/spreadsheetml/2006/main" count="177" uniqueCount="172">
  <si>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</si>
  <si>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</si>
  <si>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</si>
  <si>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</si>
  <si>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</si>
  <si>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</si>
  <si>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</si>
  <si>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</si>
  <si>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</si>
  <si>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</si>
  <si>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</si>
  <si>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</si>
  <si>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</si>
  <si>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</si>
  <si>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</si>
  <si>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</si>
  <si>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</si>
  <si>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</si>
  <si>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</si>
  <si>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</si>
  <si>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</si>
  <si>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</si>
  <si>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</si>
  <si>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</si>
  <si>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</si>
  <si>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</si>
  <si>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</si>
  <si>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</si>
  <si>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</si>
  <si>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</si>
  <si>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</si>
  <si>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</si>
  <si>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</si>
  <si>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</si>
  <si>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</si>
  <si>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</si>
  <si>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</si>
  <si>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</si>
  <si>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</si>
  <si>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</si>
  <si>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</si>
  <si>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</si>
  <si>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</si>
  <si>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</si>
  <si>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</si>
  <si>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</si>
  <si>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</si>
  <si>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</si>
  <si>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</si>
  <si>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</si>
  <si>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</si>
  <si>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</si>
  <si>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</si>
  <si>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</si>
  <si>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</si>
  <si>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</si>
  <si>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</si>
  <si>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</si>
  <si>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</si>
  <si>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</si>
  <si>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</si>
  <si>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</si>
  <si>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</si>
  <si>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</si>
  <si>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</si>
  <si>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</si>
  <si>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</si>
  <si>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</si>
  <si>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</si>
  <si>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</si>
  <si>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</si>
  <si>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</si>
  <si>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</si>
  <si>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</si>
  <si>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</si>
  <si>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</si>
  <si>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</si>
  <si>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</si>
  <si>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</si>
  <si>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</si>
  <si>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</si>
  <si>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</si>
  <si>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</si>
  <si>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</si>
  <si>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</si>
  <si>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</si>
  <si>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</si>
  <si>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</si>
  <si>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</si>
  <si>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</si>
  <si>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</si>
  <si>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</si>
  <si>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</si>
  <si>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</si>
  <si>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</si>
  <si>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</si>
  <si>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</si>
  <si>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</si>
  <si>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</si>
  <si>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</si>
  <si>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</si>
  <si>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</si>
  <si>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</si>
  <si>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</si>
  <si>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</si>
  <si>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</si>
  <si>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</si>
  <si>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</si>
  <si>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</si>
  <si>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</si>
  <si>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</si>
  <si>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</si>
  <si>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</si>
  <si>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</si>
  <si>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</si>
  <si>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</si>
  <si>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</si>
  <si>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</si>
  <si>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</si>
  <si>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</si>
  <si>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</si>
  <si>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</si>
  <si>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</si>
  <si>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</si>
  <si>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</si>
  <si>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</si>
  <si>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</si>
  <si>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</si>
  <si>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</si>
  <si>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</si>
  <si>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</si>
  <si>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</si>
  <si>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</si>
  <si>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</si>
  <si>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</si>
  <si>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</si>
  <si>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</si>
  <si>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</si>
  <si>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</si>
  <si>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</si>
  <si>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</si>
  <si>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</si>
  <si>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</si>
  <si>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</si>
  <si>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</si>
  <si>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</si>
  <si>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</si>
  <si>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</si>
  <si>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</si>
  <si>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</si>
  <si>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</si>
  <si>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</si>
  <si>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</si>
  <si>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</si>
  <si>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</si>
  <si>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</si>
  <si>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</si>
  <si>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</si>
  <si>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</si>
  <si>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</si>
  <si>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</si>
  <si>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</si>
  <si>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</si>
  <si>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</si>
  <si>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</si>
  <si>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</si>
  <si>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</si>
  <si>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січень-серпень 2020 року в порівнянні з фактичними надходженнями за січень-серпень 2019 року </t>
  </si>
  <si>
    <t>Фактичні надходження за січень-серпень 2019 року</t>
  </si>
  <si>
    <t>01.09.2020 року</t>
  </si>
  <si>
    <t xml:space="preserve">  % виконання до фактичних надходжень за січень-серпень 2019 року</t>
  </si>
  <si>
    <t>абсолютне відхилення від фактичних надходжень за січень-серпень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</si>
</sst>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83" zoomScaleNormal="70" zoomScaleSheetLayoutView="83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D68" sqref="D68:D7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98" customWidth="1"/>
    <col min="4" max="4" width="24.44140625" style="98" customWidth="1"/>
    <col min="5" max="5" width="23.44140625" style="98" customWidth="1"/>
    <col min="6" max="6" width="22.1093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6" t="s">
        <v>167</v>
      </c>
      <c r="C2" s="106"/>
      <c r="D2" s="106"/>
      <c r="E2" s="106"/>
      <c r="F2" s="106"/>
      <c r="G2" s="106"/>
      <c r="H2" s="10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 x14ac:dyDescent="0.4">
      <c r="B3" s="106"/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7" t="s">
        <v>1</v>
      </c>
      <c r="C5" s="110" t="s">
        <v>2</v>
      </c>
      <c r="D5" s="110" t="s">
        <v>3</v>
      </c>
      <c r="E5" s="110" t="s">
        <v>168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6" x14ac:dyDescent="0.3">
      <c r="B6" s="108"/>
      <c r="C6" s="111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09"/>
      <c r="C7" s="112"/>
      <c r="D7" s="114"/>
      <c r="E7" s="114"/>
      <c r="F7" s="16" t="s">
        <v>169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3146205.44246</v>
      </c>
      <c r="F10" s="29">
        <f>F11+F29+F40+F42</f>
        <v>3429626.5136000002</v>
      </c>
      <c r="G10" s="30">
        <f t="shared" ref="G10:G16" si="0">F10/E10*100</f>
        <v>109.00834596860894</v>
      </c>
      <c r="H10" s="29">
        <f t="shared" ref="H10:H18" si="1">F10-E10</f>
        <v>283421.07114000013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2867849.5895099998</v>
      </c>
      <c r="E11" s="37">
        <f>E12+E18</f>
        <v>1896705.1278900001</v>
      </c>
      <c r="F11" s="35">
        <f>F12+F18</f>
        <v>2258904.3825400001</v>
      </c>
      <c r="G11" s="36">
        <f t="shared" si="0"/>
        <v>119.09623427089748</v>
      </c>
      <c r="H11" s="35">
        <f t="shared" si="1"/>
        <v>362199.25465000002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1532009.2193400001</v>
      </c>
      <c r="F12" s="99">
        <f>F13+F14+F15+F16+F17</f>
        <v>1796332.5262099998</v>
      </c>
      <c r="G12" s="36">
        <f t="shared" si="0"/>
        <v>117.25337573254761</v>
      </c>
      <c r="H12" s="35">
        <f t="shared" si="1"/>
        <v>264323.30686999974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5161100.75622-3096660.45377</f>
        <v>2064440.3024499998</v>
      </c>
      <c r="E13" s="41">
        <f>3311732.43897-1987039.46341</f>
        <v>1324692.9755599999</v>
      </c>
      <c r="F13" s="41">
        <f>3955622.86593-2373373.71945</f>
        <v>1582249.1464799996</v>
      </c>
      <c r="G13" s="42">
        <f t="shared" si="0"/>
        <v>119.44270677596978</v>
      </c>
      <c r="H13" s="41">
        <f t="shared" si="1"/>
        <v>257556.17091999971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58403.13657-35041.8819099999</f>
        <v>23361.254660000101</v>
      </c>
      <c r="E14" s="41">
        <f>34394.71413-20636.82845</f>
        <v>13757.885679999999</v>
      </c>
      <c r="F14" s="41">
        <f>63520.51486-38112.30891</f>
        <v>25408.205950000003</v>
      </c>
      <c r="G14" s="42">
        <f t="shared" si="0"/>
        <v>184.68103705016398</v>
      </c>
      <c r="H14" s="41">
        <f t="shared" si="1"/>
        <v>11650.320270000004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415341.59733-249204.9583</f>
        <v>166136.63903000002</v>
      </c>
      <c r="E15" s="41">
        <f>288147.84749-172888.70853</f>
        <v>115259.13896000001</v>
      </c>
      <c r="F15" s="41">
        <f>378397.86341-227038.71804</f>
        <v>151359.14536999998</v>
      </c>
      <c r="G15" s="42">
        <f t="shared" si="0"/>
        <v>131.32073233908875</v>
      </c>
      <c r="H15" s="41">
        <f t="shared" si="1"/>
        <v>36100.006409999973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79167.48042+147905.99806-88743.5988-47500.48825</f>
        <v>90829.391430000018</v>
      </c>
      <c r="E16" s="48">
        <f>59608.83353+136078.00492-35765.30015-81646.80297</f>
        <v>78274.73533000001</v>
      </c>
      <c r="F16" s="48">
        <f>51165.76683+42219.92804-30699.46017-25331.95689</f>
        <v>37354.277810000007</v>
      </c>
      <c r="G16" s="42">
        <f t="shared" si="0"/>
        <v>47.722011007149831</v>
      </c>
      <c r="H16" s="41">
        <f t="shared" si="1"/>
        <v>-40920.457520000004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f>69.27722+2.41526-1.44916</f>
        <v>70.243319999999997</v>
      </c>
      <c r="E17" s="41">
        <v>24.483809999999998</v>
      </c>
      <c r="F17" s="41">
        <v>-38.249400000000001</v>
      </c>
      <c r="G17" s="42">
        <v>0</v>
      </c>
      <c r="H17" s="41">
        <f t="shared" si="1"/>
        <v>-62.73321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364695.90854999999</v>
      </c>
      <c r="F18" s="37">
        <f>F19+F20+F21+F22+F23+F24+F25+F26+F27+F28</f>
        <v>462571.85633000033</v>
      </c>
      <c r="G18" s="36">
        <f>F18/E18*100</f>
        <v>126.83768736785308</v>
      </c>
      <c r="H18" s="35">
        <f t="shared" si="1"/>
        <v>97875.947780000337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2103.8448800000001</v>
      </c>
      <c r="E19" s="41">
        <v>1577.4635599999999</v>
      </c>
      <c r="F19" s="41">
        <v>933.39939000000004</v>
      </c>
      <c r="G19" s="42">
        <v>0</v>
      </c>
      <c r="H19" s="41">
        <f>F19-E19</f>
        <v>-644.06416999999988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198.55394000000001</v>
      </c>
      <c r="E20" s="41">
        <v>170.98599999999999</v>
      </c>
      <c r="F20" s="41">
        <v>271.48329999999999</v>
      </c>
      <c r="G20" s="42">
        <v>0</v>
      </c>
      <c r="H20" s="41">
        <f t="shared" ref="H20:H83" si="2">F20-E20</f>
        <v>100.4973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1799491.85019-1619542.66517</f>
        <v>179949.18501999998</v>
      </c>
      <c r="E21" s="41">
        <f>1188070.76024-1069263.68422</f>
        <v>118807.07602000004</v>
      </c>
      <c r="F21" s="41">
        <f>1347999.04221-1213199.13799</f>
        <v>134799.90422000014</v>
      </c>
      <c r="G21" s="42">
        <f t="shared" ref="G21:G57" si="3">F21/E21*100</f>
        <v>113.46117481866808</v>
      </c>
      <c r="H21" s="41">
        <f t="shared" si="2"/>
        <v>15992.828200000105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293447.92779-264103.13457</f>
        <v>29344.793219999992</v>
      </c>
      <c r="E22" s="41">
        <f>184321.0776-165888.96959</f>
        <v>18432.108009999996</v>
      </c>
      <c r="F22" s="41">
        <f>359472.72945-323525.45617</f>
        <v>35947.273279999965</v>
      </c>
      <c r="G22" s="42">
        <f t="shared" si="3"/>
        <v>195.02529640395684</v>
      </c>
      <c r="H22" s="41">
        <f t="shared" si="2"/>
        <v>17515.165269999969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297996.75423-268197.0788</f>
        <v>29799.675430000003</v>
      </c>
      <c r="E23" s="41">
        <f>169446.10298-152501.49268</f>
        <v>16944.6103</v>
      </c>
      <c r="F23" s="41">
        <f>241266.48117-217139.83305</f>
        <v>24126.648120000027</v>
      </c>
      <c r="G23" s="42">
        <f t="shared" si="3"/>
        <v>142.3853820940339</v>
      </c>
      <c r="H23" s="41">
        <f t="shared" si="2"/>
        <v>7182.0378200000268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189679.95768-170711.96192</f>
        <v>18967.995759999991</v>
      </c>
      <c r="E24" s="41">
        <f>143152.82428-128837.54185</f>
        <v>14315.282430000007</v>
      </c>
      <c r="F24" s="41">
        <f>205037.95579-184534.16021</f>
        <v>20503.795580000005</v>
      </c>
      <c r="G24" s="42">
        <f t="shared" si="3"/>
        <v>143.23011564920969</v>
      </c>
      <c r="H24" s="41">
        <f t="shared" si="2"/>
        <v>6188.5131499999989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60.48444-54.43599</f>
        <v>6.0484500000000025</v>
      </c>
      <c r="E25" s="41">
        <f>54.62444-49.16199</f>
        <v>5.4624499999999969</v>
      </c>
      <c r="F25" s="41">
        <f>90.46573-81.41917</f>
        <v>9.0465599999999995</v>
      </c>
      <c r="G25" s="42">
        <f t="shared" si="3"/>
        <v>165.61359829380598</v>
      </c>
      <c r="H25" s="41">
        <f t="shared" si="2"/>
        <v>3.5841100000000026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2459094.87604-2213185.38826</f>
        <v>245909.48778000008</v>
      </c>
      <c r="E26" s="41">
        <f>1827715.37552-1644943.83783</f>
        <v>182771.53768999991</v>
      </c>
      <c r="F26" s="41">
        <f>2267216.0613-2040494.4551</f>
        <v>226721.60620000027</v>
      </c>
      <c r="G26" s="42">
        <f t="shared" si="3"/>
        <v>124.04645114084687</v>
      </c>
      <c r="H26" s="41">
        <f t="shared" si="2"/>
        <v>43950.068510000361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-34.369-(-30.9321)</f>
        <v>-3.4369000000000014</v>
      </c>
      <c r="E27" s="41">
        <f>-34.369-(-30.9321)</f>
        <v>-3.4369000000000014</v>
      </c>
      <c r="F27" s="41">
        <f>1.53-1.377</f>
        <v>0.15300000000000002</v>
      </c>
      <c r="G27" s="42">
        <v>0</v>
      </c>
      <c r="H27" s="41">
        <f t="shared" si="2"/>
        <v>3.5899000000000014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49" t="s">
        <v>37</v>
      </c>
      <c r="D28" s="41">
        <f>167356.11022-150620.49918</f>
        <v>16735.611039999989</v>
      </c>
      <c r="E28" s="41">
        <f>116748.18971-105073.37072</f>
        <v>11674.81899</v>
      </c>
      <c r="F28" s="41">
        <f>192585.46663-173326.91995</f>
        <v>19258.546679999999</v>
      </c>
      <c r="G28" s="42">
        <f t="shared" si="3"/>
        <v>164.95798946858017</v>
      </c>
      <c r="H28" s="41">
        <f t="shared" si="2"/>
        <v>7583.7276899999997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2035.2407999999998</v>
      </c>
      <c r="F29" s="37">
        <f>F31+F36+F39+F30</f>
        <v>1413.3826200000001</v>
      </c>
      <c r="G29" s="36">
        <f t="shared" si="3"/>
        <v>69.445473970451076</v>
      </c>
      <c r="H29" s="35">
        <f t="shared" si="2"/>
        <v>-621.85817999999972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37">
        <v>56.089179999999999</v>
      </c>
      <c r="E30" s="50">
        <v>46.16283</v>
      </c>
      <c r="F30" s="37">
        <v>70.108339999999998</v>
      </c>
      <c r="G30" s="36">
        <f t="shared" si="3"/>
        <v>151.87184147938936</v>
      </c>
      <c r="H30" s="35">
        <f t="shared" si="2"/>
        <v>23.945509999999999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801.9615</v>
      </c>
      <c r="F31" s="37">
        <f>F32+F33+F34+F35-0.1</f>
        <v>795.06023000000005</v>
      </c>
      <c r="G31" s="36">
        <f t="shared" si="3"/>
        <v>99.139451208069218</v>
      </c>
      <c r="H31" s="35">
        <f t="shared" si="2"/>
        <v>-6.9012699999999541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1076.92065</v>
      </c>
      <c r="E32" s="41">
        <v>775.57471999999996</v>
      </c>
      <c r="F32" s="41">
        <v>756.64373000000001</v>
      </c>
      <c r="G32" s="42">
        <f t="shared" si="3"/>
        <v>97.559101720076697</v>
      </c>
      <c r="H32" s="41">
        <f t="shared" si="2"/>
        <v>-18.930989999999952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41">
        <v>4.6398900000000003</v>
      </c>
      <c r="E33" s="41">
        <v>3.9897800000000001</v>
      </c>
      <c r="F33" s="102">
        <v>3.7560699999999998</v>
      </c>
      <c r="G33" s="42">
        <f t="shared" si="3"/>
        <v>94.142283534430462</v>
      </c>
      <c r="H33" s="41">
        <f t="shared" si="2"/>
        <v>-0.23371000000000031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6.8" x14ac:dyDescent="0.4">
      <c r="B34" s="39" t="s">
        <v>45</v>
      </c>
      <c r="C34" s="40" t="s">
        <v>46</v>
      </c>
      <c r="D34" s="41">
        <v>0.19502</v>
      </c>
      <c r="E34" s="41">
        <v>0.14502000000000001</v>
      </c>
      <c r="F34" s="41">
        <v>0.12845999999999999</v>
      </c>
      <c r="G34" s="42">
        <v>0</v>
      </c>
      <c r="H34" s="41">
        <f t="shared" si="2"/>
        <v>-1.6560000000000019E-2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6.8" x14ac:dyDescent="0.4">
      <c r="B35" s="39" t="s">
        <v>47</v>
      </c>
      <c r="C35" s="40" t="s">
        <v>48</v>
      </c>
      <c r="D35" s="41">
        <v>39.662590000000002</v>
      </c>
      <c r="E35" s="41">
        <v>22.25198</v>
      </c>
      <c r="F35" s="101">
        <v>34.631970000000003</v>
      </c>
      <c r="G35" s="42">
        <v>0</v>
      </c>
      <c r="H35" s="41">
        <f t="shared" si="2"/>
        <v>12.379990000000003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399999999999999" x14ac:dyDescent="0.35">
      <c r="B36" s="51">
        <v>13030000</v>
      </c>
      <c r="C36" s="52" t="s">
        <v>49</v>
      </c>
      <c r="D36" s="57">
        <f>D37+D38</f>
        <v>1386.3366000000001</v>
      </c>
      <c r="E36" s="57">
        <f>E37+E38</f>
        <v>1184.1732299999999</v>
      </c>
      <c r="F36" s="57">
        <f>F37+F38</f>
        <v>544.28006000000005</v>
      </c>
      <c r="G36" s="36">
        <f t="shared" si="3"/>
        <v>45.962874874312106</v>
      </c>
      <c r="H36" s="35">
        <f t="shared" si="2"/>
        <v>-639.89316999999983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1">
        <f>678.97451-475.28207</f>
        <v>203.69244000000003</v>
      </c>
      <c r="E37" s="41">
        <f>505.43005-353.80098</f>
        <v>151.62907000000001</v>
      </c>
      <c r="F37" s="48">
        <f>527.0646-368.94517</f>
        <v>158.11943000000002</v>
      </c>
      <c r="G37" s="42">
        <f t="shared" si="3"/>
        <v>104.28041931537271</v>
      </c>
      <c r="H37" s="41">
        <f t="shared" si="2"/>
        <v>6.4903600000000097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0" t="s">
        <v>53</v>
      </c>
      <c r="D38" s="41">
        <f>1182.66217-0.01801</f>
        <v>1182.6441600000001</v>
      </c>
      <c r="E38" s="41">
        <f>1032.56217-0.01801</f>
        <v>1032.5441599999999</v>
      </c>
      <c r="F38" s="48">
        <v>386.16063000000003</v>
      </c>
      <c r="G38" s="42">
        <f t="shared" si="3"/>
        <v>37.398945726447188</v>
      </c>
      <c r="H38" s="41">
        <f t="shared" si="2"/>
        <v>-646.38352999999984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2.4" x14ac:dyDescent="0.35">
      <c r="B39" s="51" t="s">
        <v>54</v>
      </c>
      <c r="C39" s="52" t="s">
        <v>55</v>
      </c>
      <c r="D39" s="63">
        <v>4.9730400000000001</v>
      </c>
      <c r="E39" s="63">
        <v>2.9432399999999999</v>
      </c>
      <c r="F39" s="63">
        <v>3.9339900000000001</v>
      </c>
      <c r="G39" s="36">
        <f t="shared" si="3"/>
        <v>133.66188282301138</v>
      </c>
      <c r="H39" s="35">
        <f t="shared" si="2"/>
        <v>0.99075000000000024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399999999999999" x14ac:dyDescent="0.35">
      <c r="B40" s="33">
        <v>14000000</v>
      </c>
      <c r="C40" s="34" t="s">
        <v>56</v>
      </c>
      <c r="D40" s="37">
        <f>D41</f>
        <v>124977.10881999999</v>
      </c>
      <c r="E40" s="35">
        <f>E41</f>
        <v>81623.437439999994</v>
      </c>
      <c r="F40" s="37">
        <f>F41</f>
        <v>88640.200790000003</v>
      </c>
      <c r="G40" s="36">
        <f t="shared" si="3"/>
        <v>108.59650557495561</v>
      </c>
      <c r="H40" s="35">
        <f t="shared" si="2"/>
        <v>7016.7633500000084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6.8" x14ac:dyDescent="0.4">
      <c r="B41" s="70">
        <v>14040000</v>
      </c>
      <c r="C41" s="71" t="s">
        <v>57</v>
      </c>
      <c r="D41" s="48">
        <v>124977.10881999999</v>
      </c>
      <c r="E41" s="48">
        <v>81623.437439999994</v>
      </c>
      <c r="F41" s="103">
        <v>88640.200790000003</v>
      </c>
      <c r="G41" s="42">
        <f t="shared" si="3"/>
        <v>108.59650557495561</v>
      </c>
      <c r="H41" s="41">
        <f t="shared" si="2"/>
        <v>7016.7633500000084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399999999999999" x14ac:dyDescent="0.3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1165841.6363299999</v>
      </c>
      <c r="F42" s="35">
        <f>F43+F54+F56+F67+F59</f>
        <v>1080668.5476500001</v>
      </c>
      <c r="G42" s="36">
        <f t="shared" si="3"/>
        <v>92.694283166269514</v>
      </c>
      <c r="H42" s="35">
        <f t="shared" si="2"/>
        <v>-85173.088679999812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399999999999999" x14ac:dyDescent="0.3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683477.71251999994</v>
      </c>
      <c r="F43" s="57">
        <f>F44+F45+F46+F47+F48+F49+F50+F51+F52+F53</f>
        <v>560238.25334000005</v>
      </c>
      <c r="G43" s="36">
        <f t="shared" si="3"/>
        <v>81.968766951359271</v>
      </c>
      <c r="H43" s="35">
        <f t="shared" si="2"/>
        <v>-123239.45917999989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0">
        <v>18010100</v>
      </c>
      <c r="C44" s="71" t="s">
        <v>62</v>
      </c>
      <c r="D44" s="41">
        <v>5188.1513100000002</v>
      </c>
      <c r="E44" s="41">
        <v>3774.78125</v>
      </c>
      <c r="F44" s="41">
        <v>5735.9422999999997</v>
      </c>
      <c r="G44" s="42">
        <f t="shared" si="3"/>
        <v>151.95429668937768</v>
      </c>
      <c r="H44" s="41">
        <f t="shared" si="2"/>
        <v>1961.1610499999997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2.4" x14ac:dyDescent="0.4">
      <c r="B45" s="70">
        <v>18010200</v>
      </c>
      <c r="C45" s="71" t="s">
        <v>63</v>
      </c>
      <c r="D45" s="41">
        <v>11611.49389</v>
      </c>
      <c r="E45" s="41">
        <v>9256.6623199999995</v>
      </c>
      <c r="F45" s="101">
        <v>11750.36529</v>
      </c>
      <c r="G45" s="42">
        <f t="shared" si="3"/>
        <v>126.93954779588417</v>
      </c>
      <c r="H45" s="41">
        <f t="shared" si="2"/>
        <v>2493.7029700000003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2.4" x14ac:dyDescent="0.4">
      <c r="B46" s="70">
        <v>18010300</v>
      </c>
      <c r="C46" s="71" t="s">
        <v>64</v>
      </c>
      <c r="D46" s="41">
        <v>4657.56999</v>
      </c>
      <c r="E46" s="41">
        <v>3631.54421</v>
      </c>
      <c r="F46" s="41">
        <v>6857.8149199999998</v>
      </c>
      <c r="G46" s="42">
        <f t="shared" si="3"/>
        <v>188.84018817989278</v>
      </c>
      <c r="H46" s="41">
        <f t="shared" si="2"/>
        <v>3226.2707099999998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2.4" x14ac:dyDescent="0.4">
      <c r="B47" s="70">
        <v>18010400</v>
      </c>
      <c r="C47" s="71" t="s">
        <v>65</v>
      </c>
      <c r="D47" s="41">
        <v>125354.77383000001</v>
      </c>
      <c r="E47" s="41">
        <v>86478.403300000005</v>
      </c>
      <c r="F47" s="41">
        <v>106382.4121</v>
      </c>
      <c r="G47" s="42">
        <f t="shared" si="3"/>
        <v>123.01616130787187</v>
      </c>
      <c r="H47" s="41">
        <f t="shared" si="2"/>
        <v>19904.008799999996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1" x14ac:dyDescent="0.4">
      <c r="B48" s="70">
        <v>18010500</v>
      </c>
      <c r="C48" s="71" t="s">
        <v>66</v>
      </c>
      <c r="D48" s="75">
        <v>310319.09707000002</v>
      </c>
      <c r="E48" s="75">
        <v>208154.07641000001</v>
      </c>
      <c r="F48" s="75">
        <v>170751.74004999999</v>
      </c>
      <c r="G48" s="42">
        <f t="shared" si="3"/>
        <v>82.031417781927644</v>
      </c>
      <c r="H48" s="41">
        <f t="shared" si="2"/>
        <v>-37402.336360000016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1" x14ac:dyDescent="0.4">
      <c r="B49" s="70">
        <v>18010600</v>
      </c>
      <c r="C49" s="71" t="s">
        <v>67</v>
      </c>
      <c r="D49" s="75">
        <v>507787.43426000001</v>
      </c>
      <c r="E49" s="75">
        <v>359435.49262999999</v>
      </c>
      <c r="F49" s="75">
        <v>243940.27103999999</v>
      </c>
      <c r="G49" s="42">
        <f t="shared" si="3"/>
        <v>67.867607969118993</v>
      </c>
      <c r="H49" s="41">
        <f t="shared" si="2"/>
        <v>-115495.22159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1" x14ac:dyDescent="0.4">
      <c r="B50" s="70">
        <v>18010700</v>
      </c>
      <c r="C50" s="71" t="s">
        <v>68</v>
      </c>
      <c r="D50" s="75">
        <v>10250.928970000001</v>
      </c>
      <c r="E50" s="75">
        <v>7801.5728600000002</v>
      </c>
      <c r="F50" s="75">
        <v>8122.0611099999996</v>
      </c>
      <c r="G50" s="42">
        <f t="shared" si="3"/>
        <v>104.10799534595385</v>
      </c>
      <c r="H50" s="41">
        <f t="shared" si="2"/>
        <v>320.48824999999943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1" x14ac:dyDescent="0.4">
      <c r="B51" s="70">
        <v>18010900</v>
      </c>
      <c r="C51" s="71" t="s">
        <v>69</v>
      </c>
      <c r="D51" s="75">
        <v>2392.4543100000001</v>
      </c>
      <c r="E51" s="75">
        <v>1630.7477100000001</v>
      </c>
      <c r="F51" s="75">
        <v>1571.94193</v>
      </c>
      <c r="G51" s="42">
        <f t="shared" si="3"/>
        <v>96.393937600562367</v>
      </c>
      <c r="H51" s="41">
        <f t="shared" si="2"/>
        <v>-58.805780000000141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1" x14ac:dyDescent="0.4">
      <c r="B52" s="70" t="s">
        <v>70</v>
      </c>
      <c r="C52" s="71" t="s">
        <v>71</v>
      </c>
      <c r="D52" s="41">
        <v>4925.8440300000002</v>
      </c>
      <c r="E52" s="41">
        <v>3278.7708200000002</v>
      </c>
      <c r="F52" s="41">
        <v>2694.9191000000001</v>
      </c>
      <c r="G52" s="42">
        <f t="shared" si="3"/>
        <v>82.192969498246299</v>
      </c>
      <c r="H52" s="41">
        <f t="shared" si="2"/>
        <v>-583.85172000000011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1" x14ac:dyDescent="0.4">
      <c r="B53" s="70" t="s">
        <v>72</v>
      </c>
      <c r="C53" s="71" t="s">
        <v>73</v>
      </c>
      <c r="D53" s="41">
        <v>1457.5500500000001</v>
      </c>
      <c r="E53" s="41">
        <v>35.661009999999997</v>
      </c>
      <c r="F53" s="41">
        <v>2430.7855</v>
      </c>
      <c r="G53" s="42">
        <f t="shared" si="3"/>
        <v>6816.3675117446201</v>
      </c>
      <c r="H53" s="41">
        <f t="shared" si="2"/>
        <v>2395.1244900000002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4" x14ac:dyDescent="0.35">
      <c r="B54" s="51" t="s">
        <v>74</v>
      </c>
      <c r="C54" s="73" t="s">
        <v>75</v>
      </c>
      <c r="D54" s="64">
        <f>D55</f>
        <v>2472.6993499999999</v>
      </c>
      <c r="E54" s="64">
        <f>E55</f>
        <v>1643.61607</v>
      </c>
      <c r="F54" s="64">
        <f>F55</f>
        <v>112.63912999999999</v>
      </c>
      <c r="G54" s="36">
        <f t="shared" si="3"/>
        <v>6.8531290278757124</v>
      </c>
      <c r="H54" s="35">
        <f t="shared" si="2"/>
        <v>-1530.97694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6" t="s">
        <v>77</v>
      </c>
      <c r="D55" s="48">
        <v>2472.6993499999999</v>
      </c>
      <c r="E55" s="48">
        <v>1643.61607</v>
      </c>
      <c r="F55" s="48">
        <v>112.63912999999999</v>
      </c>
      <c r="G55" s="42">
        <f t="shared" si="3"/>
        <v>6.8531290278757124</v>
      </c>
      <c r="H55" s="41">
        <f t="shared" si="2"/>
        <v>-1530.97694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399999999999999" x14ac:dyDescent="0.35">
      <c r="B56" s="51" t="s">
        <v>78</v>
      </c>
      <c r="C56" s="73" t="s">
        <v>79</v>
      </c>
      <c r="D56" s="57">
        <f>D57+D58</f>
        <v>5700.2878000000001</v>
      </c>
      <c r="E56" s="57">
        <f>E57+E58</f>
        <v>3242.1747399999999</v>
      </c>
      <c r="F56" s="57">
        <f>F57+F58</f>
        <v>2283.8349800000001</v>
      </c>
      <c r="G56" s="36">
        <f t="shared" si="3"/>
        <v>70.441452517145947</v>
      </c>
      <c r="H56" s="35">
        <f t="shared" si="2"/>
        <v>-958.33975999999984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6" t="s">
        <v>81</v>
      </c>
      <c r="D57" s="48">
        <v>5247.9316799999997</v>
      </c>
      <c r="E57" s="41">
        <v>3028.4490799999999</v>
      </c>
      <c r="F57" s="48">
        <v>1990.2949599999999</v>
      </c>
      <c r="G57" s="42">
        <f t="shared" si="3"/>
        <v>65.719941376726069</v>
      </c>
      <c r="H57" s="41">
        <f t="shared" si="2"/>
        <v>-1038.1541199999999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4" x14ac:dyDescent="0.4">
      <c r="B58" s="39" t="s">
        <v>82</v>
      </c>
      <c r="C58" s="76" t="s">
        <v>83</v>
      </c>
      <c r="D58" s="48">
        <v>452.35611999999998</v>
      </c>
      <c r="E58" s="41">
        <v>213.72566</v>
      </c>
      <c r="F58" s="48">
        <v>293.54002000000003</v>
      </c>
      <c r="G58" s="42">
        <v>0</v>
      </c>
      <c r="H58" s="41">
        <f t="shared" si="2"/>
        <v>79.814360000000022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4" x14ac:dyDescent="0.3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-1.5</v>
      </c>
      <c r="F59" s="57">
        <f>F60+F61+F62+F63+F64+F65+F66</f>
        <v>-0.83499999999999996</v>
      </c>
      <c r="G59" s="36">
        <v>0</v>
      </c>
      <c r="H59" s="35">
        <f t="shared" si="2"/>
        <v>0.66500000000000004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 x14ac:dyDescent="0.4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0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 x14ac:dyDescent="0.4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 x14ac:dyDescent="0.4">
      <c r="B62" s="77">
        <v>18040500</v>
      </c>
      <c r="C62" s="76" t="s">
        <v>88</v>
      </c>
      <c r="D62" s="41">
        <v>0.17</v>
      </c>
      <c r="E62" s="41">
        <v>-1.5</v>
      </c>
      <c r="F62" s="41">
        <v>-0.83499999999999996</v>
      </c>
      <c r="G62" s="42">
        <v>0</v>
      </c>
      <c r="H62" s="41">
        <f t="shared" si="2"/>
        <v>0.66500000000000004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5" customHeight="1" x14ac:dyDescent="0.4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 x14ac:dyDescent="0.4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 x14ac:dyDescent="0.4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 x14ac:dyDescent="0.4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1" x14ac:dyDescent="0.4">
      <c r="B67" s="51" t="s">
        <v>93</v>
      </c>
      <c r="C67" s="73" t="s">
        <v>94</v>
      </c>
      <c r="D67" s="57">
        <f>D70+D71+D68+D69</f>
        <v>674021.06718000001</v>
      </c>
      <c r="E67" s="57">
        <f>E70+E71+E68+E69</f>
        <v>477479.63299999997</v>
      </c>
      <c r="F67" s="57">
        <f>F70+F71+F68+F69</f>
        <v>518034.65519999998</v>
      </c>
      <c r="G67" s="42">
        <f>F67/E67*100</f>
        <v>108.49356064575848</v>
      </c>
      <c r="H67" s="35">
        <f t="shared" si="2"/>
        <v>40555.022200000007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4" x14ac:dyDescent="0.4">
      <c r="B68" s="39" t="s">
        <v>95</v>
      </c>
      <c r="C68" s="76" t="s">
        <v>96</v>
      </c>
      <c r="D68" s="78">
        <v>-531.11800000000005</v>
      </c>
      <c r="E68" s="78">
        <v>-536.93299999999999</v>
      </c>
      <c r="F68" s="78">
        <v>2.1469999999999998</v>
      </c>
      <c r="G68" s="42">
        <v>0</v>
      </c>
      <c r="H68" s="41">
        <f t="shared" si="2"/>
        <v>539.08000000000004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4" x14ac:dyDescent="0.4">
      <c r="B69" s="39" t="s">
        <v>97</v>
      </c>
      <c r="C69" s="76" t="s">
        <v>98</v>
      </c>
      <c r="D69" s="78">
        <v>0</v>
      </c>
      <c r="E69" s="78">
        <v>0</v>
      </c>
      <c r="F69" s="78">
        <v>4.8700000000000002E-3</v>
      </c>
      <c r="G69" s="42">
        <v>0</v>
      </c>
      <c r="H69" s="41">
        <f t="shared" si="2"/>
        <v>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6" t="s">
        <v>100</v>
      </c>
      <c r="D70" s="41">
        <v>157485.83605000001</v>
      </c>
      <c r="E70" s="41">
        <v>112933.6474</v>
      </c>
      <c r="F70" s="41">
        <v>110546.99864000001</v>
      </c>
      <c r="G70" s="42">
        <f>F70/E70*100</f>
        <v>97.88668052883591</v>
      </c>
      <c r="H70" s="41">
        <f t="shared" si="2"/>
        <v>-2386.6487599999964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1" x14ac:dyDescent="0.4">
      <c r="B71" s="39" t="s">
        <v>101</v>
      </c>
      <c r="C71" s="76" t="s">
        <v>102</v>
      </c>
      <c r="D71" s="41">
        <v>517066.34912999999</v>
      </c>
      <c r="E71" s="41">
        <v>365082.91859999998</v>
      </c>
      <c r="F71" s="101">
        <v>407485.50468999997</v>
      </c>
      <c r="G71" s="42">
        <f>F71/E71*100</f>
        <v>111.6145083567873</v>
      </c>
      <c r="H71" s="41">
        <f t="shared" si="2"/>
        <v>42402.586089999997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30968.113230000003</v>
      </c>
      <c r="F72" s="29">
        <f>F73+F82+F103</f>
        <v>30859.661160000003</v>
      </c>
      <c r="G72" s="30">
        <f>F72/E72*100</f>
        <v>99.649794389491774</v>
      </c>
      <c r="H72" s="29">
        <f t="shared" si="2"/>
        <v>-108.45206999999937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 x14ac:dyDescent="0.35">
      <c r="B73" s="33">
        <v>21000000</v>
      </c>
      <c r="C73" s="79" t="s">
        <v>104</v>
      </c>
      <c r="D73" s="37">
        <f>D74+D77</f>
        <v>2145.9754000000003</v>
      </c>
      <c r="E73" s="37">
        <f>E74+E77</f>
        <v>1310.01269</v>
      </c>
      <c r="F73" s="37">
        <f>F74+F77</f>
        <v>1449.2329099999999</v>
      </c>
      <c r="G73" s="36">
        <f>F73/E73*100</f>
        <v>110.62739476210722</v>
      </c>
      <c r="H73" s="35">
        <f t="shared" si="2"/>
        <v>139.22021999999993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" x14ac:dyDescent="0.3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3.0000000000000001E-3</v>
      </c>
      <c r="G74" s="36">
        <v>0</v>
      </c>
      <c r="H74" s="35">
        <f t="shared" si="2"/>
        <v>3.0000000000000001E-3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2.4" x14ac:dyDescent="0.4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2.4" x14ac:dyDescent="0.4">
      <c r="B76" s="39" t="s">
        <v>109</v>
      </c>
      <c r="C76" s="80" t="s">
        <v>110</v>
      </c>
      <c r="D76" s="75">
        <v>0</v>
      </c>
      <c r="E76" s="75">
        <v>0</v>
      </c>
      <c r="F76" s="75">
        <v>3.0000000000000001E-3</v>
      </c>
      <c r="G76" s="42">
        <v>0</v>
      </c>
      <c r="H76" s="41">
        <f t="shared" si="2"/>
        <v>3.0000000000000001E-3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399999999999999" x14ac:dyDescent="0.35">
      <c r="B77" s="51">
        <v>21080000</v>
      </c>
      <c r="C77" s="81" t="s">
        <v>111</v>
      </c>
      <c r="D77" s="57">
        <f>D78+D80+D81+D79</f>
        <v>2145.9754000000003</v>
      </c>
      <c r="E77" s="57">
        <f>E78+E80+E81+E79</f>
        <v>1310.01269</v>
      </c>
      <c r="F77" s="57">
        <f>F78+F80+F81+F79</f>
        <v>1449.22991</v>
      </c>
      <c r="G77" s="36">
        <f t="shared" ref="G77:G83" si="4">F77/E77*100</f>
        <v>110.62716575669202</v>
      </c>
      <c r="H77" s="35">
        <f t="shared" si="2"/>
        <v>139.21722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0" t="s">
        <v>111</v>
      </c>
      <c r="D78" s="48">
        <v>703.04920000000004</v>
      </c>
      <c r="E78" s="48">
        <v>250.81818999999999</v>
      </c>
      <c r="F78" s="48">
        <v>277.56191000000001</v>
      </c>
      <c r="G78" s="42">
        <f t="shared" si="4"/>
        <v>110.66259189574727</v>
      </c>
      <c r="H78" s="41">
        <f t="shared" si="2"/>
        <v>26.743720000000025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0" t="s">
        <v>114</v>
      </c>
      <c r="D79" s="41">
        <v>4.9209500000000004</v>
      </c>
      <c r="E79" s="41">
        <v>0.82094999999999996</v>
      </c>
      <c r="F79" s="41">
        <v>0</v>
      </c>
      <c r="G79" s="42">
        <v>0</v>
      </c>
      <c r="H79" s="41">
        <f t="shared" si="2"/>
        <v>-0.82094999999999996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1" x14ac:dyDescent="0.4">
      <c r="B80" s="39" t="s">
        <v>115</v>
      </c>
      <c r="C80" s="80" t="s">
        <v>116</v>
      </c>
      <c r="D80" s="48">
        <v>409.10395</v>
      </c>
      <c r="E80" s="48">
        <v>240.96946</v>
      </c>
      <c r="F80" s="48">
        <v>535.58680000000004</v>
      </c>
      <c r="G80" s="42">
        <f t="shared" si="4"/>
        <v>222.2633523766871</v>
      </c>
      <c r="H80" s="41">
        <f t="shared" si="2"/>
        <v>294.61734000000001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2.4" x14ac:dyDescent="0.4">
      <c r="B81" s="39" t="s">
        <v>117</v>
      </c>
      <c r="C81" s="80" t="s">
        <v>118</v>
      </c>
      <c r="D81" s="48">
        <v>1028.9013</v>
      </c>
      <c r="E81" s="48">
        <v>817.40409</v>
      </c>
      <c r="F81" s="48">
        <v>636.08119999999997</v>
      </c>
      <c r="G81" s="42">
        <f t="shared" si="4"/>
        <v>77.817227462123412</v>
      </c>
      <c r="H81" s="41">
        <f t="shared" si="2"/>
        <v>-181.32289000000003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 x14ac:dyDescent="0.35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27803.774710000002</v>
      </c>
      <c r="F82" s="37">
        <f>F83+F96+F98</f>
        <v>28304.489500000003</v>
      </c>
      <c r="G82" s="36">
        <f t="shared" si="4"/>
        <v>101.80088781189811</v>
      </c>
      <c r="H82" s="35">
        <f t="shared" si="2"/>
        <v>500.71479000000181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 x14ac:dyDescent="0.35">
      <c r="B83" s="51" t="s">
        <v>120</v>
      </c>
      <c r="C83" s="82" t="s">
        <v>121</v>
      </c>
      <c r="D83" s="57">
        <f>D85+D89+D90+D91+D92+D93+D94+D95+D86+D88+D84</f>
        <v>39597.976119999999</v>
      </c>
      <c r="E83" s="57">
        <f>E85+E89+E90+E91+E92+E93+E94+E95+E86+E88+E84</f>
        <v>25749.179329999999</v>
      </c>
      <c r="F83" s="57">
        <f>F85+F89+F90+F91+F92+F93+F94+F95+F86+F88+F84</f>
        <v>24241.696320000003</v>
      </c>
      <c r="G83" s="36">
        <f t="shared" si="4"/>
        <v>94.145510461983349</v>
      </c>
      <c r="H83" s="35">
        <f t="shared" si="2"/>
        <v>-1507.4830099999963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1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0" t="s">
        <v>125</v>
      </c>
      <c r="D85" s="41">
        <v>1374.0078699999999</v>
      </c>
      <c r="E85" s="41">
        <v>880.96937000000003</v>
      </c>
      <c r="F85" s="41">
        <v>649.4153</v>
      </c>
      <c r="G85" s="42">
        <f t="shared" ref="G85:G99" si="6">F85/E85*100</f>
        <v>73.715990829510901</v>
      </c>
      <c r="H85" s="41">
        <f t="shared" si="5"/>
        <v>-231.55407000000002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2" x14ac:dyDescent="0.4">
      <c r="B86" s="39" t="s">
        <v>126</v>
      </c>
      <c r="C86" s="80" t="s">
        <v>127</v>
      </c>
      <c r="D86" s="41">
        <v>14.24</v>
      </c>
      <c r="E86" s="41">
        <v>12.68</v>
      </c>
      <c r="F86" s="41">
        <v>32.220999999999997</v>
      </c>
      <c r="G86" s="42">
        <v>0</v>
      </c>
      <c r="H86" s="41">
        <f t="shared" si="5"/>
        <v>19.540999999999997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6.8" x14ac:dyDescent="0.4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6.8" x14ac:dyDescent="0.4">
      <c r="B88" s="39" t="s">
        <v>130</v>
      </c>
      <c r="C88" s="80" t="s">
        <v>131</v>
      </c>
      <c r="D88" s="41">
        <v>10.14</v>
      </c>
      <c r="E88" s="41">
        <v>10.14</v>
      </c>
      <c r="F88" s="41">
        <v>0</v>
      </c>
      <c r="G88" s="42">
        <f t="shared" si="6"/>
        <v>0</v>
      </c>
      <c r="H88" s="41">
        <f t="shared" si="5"/>
        <v>-10.14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2" customHeight="1" x14ac:dyDescent="0.4">
      <c r="B89" s="39" t="s">
        <v>132</v>
      </c>
      <c r="C89" s="40" t="s">
        <v>133</v>
      </c>
      <c r="D89" s="41">
        <v>36.94</v>
      </c>
      <c r="E89" s="41">
        <v>25.33</v>
      </c>
      <c r="F89" s="41">
        <v>35.405000000000001</v>
      </c>
      <c r="G89" s="42">
        <f t="shared" si="6"/>
        <v>139.77497039084093</v>
      </c>
      <c r="H89" s="41">
        <f t="shared" si="5"/>
        <v>10.075000000000003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6.8" x14ac:dyDescent="0.4">
      <c r="B90" s="39" t="s">
        <v>134</v>
      </c>
      <c r="C90" s="40" t="s">
        <v>135</v>
      </c>
      <c r="D90" s="41">
        <v>5578.4309999999996</v>
      </c>
      <c r="E90" s="41">
        <v>4042.96</v>
      </c>
      <c r="F90" s="41">
        <v>4002.6790000000001</v>
      </c>
      <c r="G90" s="42">
        <f t="shared" si="6"/>
        <v>99.003675524862985</v>
      </c>
      <c r="H90" s="41">
        <f t="shared" si="5"/>
        <v>-40.280999999999949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 x14ac:dyDescent="0.4">
      <c r="B91" s="39" t="s">
        <v>136</v>
      </c>
      <c r="C91" s="40" t="s">
        <v>137</v>
      </c>
      <c r="D91" s="41">
        <v>10684.90222</v>
      </c>
      <c r="E91" s="41">
        <v>6788.8372200000003</v>
      </c>
      <c r="F91" s="41">
        <v>7500.13357</v>
      </c>
      <c r="G91" s="42">
        <f t="shared" si="6"/>
        <v>110.47744005268696</v>
      </c>
      <c r="H91" s="41">
        <f t="shared" si="5"/>
        <v>711.29634999999962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 x14ac:dyDescent="0.4">
      <c r="B92" s="39" t="s">
        <v>138</v>
      </c>
      <c r="C92" s="76" t="s">
        <v>139</v>
      </c>
      <c r="D92" s="41">
        <v>1170.53412</v>
      </c>
      <c r="E92" s="41">
        <v>803.44281000000001</v>
      </c>
      <c r="F92" s="41">
        <v>470.95738</v>
      </c>
      <c r="G92" s="42">
        <f t="shared" si="6"/>
        <v>58.617411735876999</v>
      </c>
      <c r="H92" s="41">
        <f t="shared" si="5"/>
        <v>-332.48543000000001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1" x14ac:dyDescent="0.4">
      <c r="B93" s="39" t="s">
        <v>140</v>
      </c>
      <c r="C93" s="76" t="s">
        <v>121</v>
      </c>
      <c r="D93" s="41">
        <f>15977.04696+4516.5817</f>
        <v>20493.628659999998</v>
      </c>
      <c r="E93" s="41">
        <f>10000.90363+3021.58405</f>
        <v>13022.48768</v>
      </c>
      <c r="F93" s="41">
        <f>9615.61839+1814.45268</f>
        <v>11430.07107</v>
      </c>
      <c r="G93" s="42">
        <f t="shared" si="6"/>
        <v>87.77179407552336</v>
      </c>
      <c r="H93" s="41">
        <f t="shared" si="5"/>
        <v>-1592.4166100000002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48" x14ac:dyDescent="0.4">
      <c r="B94" s="39" t="s">
        <v>141</v>
      </c>
      <c r="C94" s="76" t="s">
        <v>142</v>
      </c>
      <c r="D94" s="41">
        <v>131.68025</v>
      </c>
      <c r="E94" s="41">
        <v>101.32225</v>
      </c>
      <c r="F94" s="41">
        <v>3.472</v>
      </c>
      <c r="G94" s="42">
        <f t="shared" si="6"/>
        <v>3.4266905837562827</v>
      </c>
      <c r="H94" s="41">
        <f t="shared" si="5"/>
        <v>-97.850250000000003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48" x14ac:dyDescent="0.4">
      <c r="B95" s="39" t="s">
        <v>143</v>
      </c>
      <c r="C95" s="76" t="s">
        <v>144</v>
      </c>
      <c r="D95" s="41">
        <v>103.47199999999999</v>
      </c>
      <c r="E95" s="41">
        <v>61.01</v>
      </c>
      <c r="F95" s="41">
        <v>117.342</v>
      </c>
      <c r="G95" s="42">
        <f t="shared" si="6"/>
        <v>192.33240452384854</v>
      </c>
      <c r="H95" s="41">
        <f t="shared" si="5"/>
        <v>56.332000000000001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 x14ac:dyDescent="0.35">
      <c r="B96" s="51">
        <v>22080000</v>
      </c>
      <c r="C96" s="83" t="s">
        <v>145</v>
      </c>
      <c r="D96" s="57">
        <f>D97</f>
        <v>999.20776999999998</v>
      </c>
      <c r="E96" s="57">
        <f>E97</f>
        <v>417.28552999999999</v>
      </c>
      <c r="F96" s="57">
        <f>F97</f>
        <v>1409.9445499999999</v>
      </c>
      <c r="G96" s="36">
        <f t="shared" si="6"/>
        <v>337.88484110628036</v>
      </c>
      <c r="H96" s="35">
        <f t="shared" si="5"/>
        <v>992.65901999999994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4" t="s">
        <v>146</v>
      </c>
      <c r="D97" s="48">
        <v>999.20776999999998</v>
      </c>
      <c r="E97" s="48">
        <v>417.28552999999999</v>
      </c>
      <c r="F97" s="48">
        <v>1409.9445499999999</v>
      </c>
      <c r="G97" s="42">
        <f t="shared" si="6"/>
        <v>337.88484110628036</v>
      </c>
      <c r="H97" s="41">
        <f t="shared" si="5"/>
        <v>992.65901999999994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399999999999999" x14ac:dyDescent="0.35">
      <c r="B98" s="51">
        <v>22090000</v>
      </c>
      <c r="C98" s="52" t="s">
        <v>147</v>
      </c>
      <c r="D98" s="57">
        <f>D99+D102+D100+D101</f>
        <v>3773.5882099999994</v>
      </c>
      <c r="E98" s="57">
        <f>E99+E102+E100+E101</f>
        <v>1637.3098499999999</v>
      </c>
      <c r="F98" s="57">
        <f>F99+F102+F100+F101</f>
        <v>2652.8486299999995</v>
      </c>
      <c r="G98" s="36">
        <f t="shared" si="6"/>
        <v>162.02483787659372</v>
      </c>
      <c r="H98" s="35">
        <f t="shared" si="5"/>
        <v>1015.5387799999996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3672.7408099999998</v>
      </c>
      <c r="E99" s="41">
        <v>1570.55765</v>
      </c>
      <c r="F99" s="41">
        <v>2602.2786299999998</v>
      </c>
      <c r="G99" s="42">
        <f t="shared" si="6"/>
        <v>165.691379109834</v>
      </c>
      <c r="H99" s="41">
        <f t="shared" si="5"/>
        <v>1031.7209799999998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2" x14ac:dyDescent="0.4">
      <c r="B100" s="39" t="s">
        <v>149</v>
      </c>
      <c r="C100" s="40" t="s">
        <v>150</v>
      </c>
      <c r="D100" s="41">
        <v>1.4908999999999999</v>
      </c>
      <c r="E100" s="41">
        <v>0.91969999999999996</v>
      </c>
      <c r="F100" s="41">
        <v>0.40799999999999997</v>
      </c>
      <c r="G100" s="42">
        <v>0</v>
      </c>
      <c r="H100" s="41">
        <f t="shared" si="5"/>
        <v>-0.51170000000000004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6.8" x14ac:dyDescent="0.4">
      <c r="B102" s="85" t="s">
        <v>153</v>
      </c>
      <c r="C102" s="80" t="s">
        <v>154</v>
      </c>
      <c r="D102" s="41">
        <v>99.356499999999997</v>
      </c>
      <c r="E102" s="41">
        <v>65.832499999999996</v>
      </c>
      <c r="F102" s="41">
        <v>50.161999999999999</v>
      </c>
      <c r="G102" s="42">
        <f>F102/E102*100</f>
        <v>76.196407549462648</v>
      </c>
      <c r="H102" s="41">
        <f t="shared" si="5"/>
        <v>-15.670499999999997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</row>
    <row r="103" spans="2:33" s="15" customFormat="1" ht="30" customHeight="1" x14ac:dyDescent="0.35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1854.32583</v>
      </c>
      <c r="F103" s="50">
        <f>F104+F105</f>
        <v>1105.93875</v>
      </c>
      <c r="G103" s="36">
        <f>F103/E103*100</f>
        <v>59.641015193106597</v>
      </c>
      <c r="H103" s="35">
        <f t="shared" si="5"/>
        <v>-748.38707999999997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 x14ac:dyDescent="0.4">
      <c r="B104" s="104">
        <v>24030000</v>
      </c>
      <c r="C104" s="105" t="s">
        <v>156</v>
      </c>
      <c r="D104" s="41">
        <v>0.46726000000000001</v>
      </c>
      <c r="E104" s="35">
        <v>0</v>
      </c>
      <c r="F104" s="41">
        <v>0</v>
      </c>
      <c r="G104" s="42">
        <v>0</v>
      </c>
      <c r="H104" s="41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8">
        <f>D106</f>
        <v>2230.6739299999999</v>
      </c>
      <c r="E105" s="58">
        <f>E106</f>
        <v>1854.32583</v>
      </c>
      <c r="F105" s="57">
        <f>F106</f>
        <v>1105.93875</v>
      </c>
      <c r="G105" s="36">
        <f>F105/E105*100</f>
        <v>59.641015193106597</v>
      </c>
      <c r="H105" s="35">
        <f t="shared" si="5"/>
        <v>-748.38707999999997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87" t="s">
        <v>157</v>
      </c>
      <c r="C106" s="40" t="s">
        <v>111</v>
      </c>
      <c r="D106" s="41">
        <f>2230.59393+0.08</f>
        <v>2230.6739299999999</v>
      </c>
      <c r="E106" s="41">
        <f>1854.24583+0.08</f>
        <v>1854.32583</v>
      </c>
      <c r="F106" s="41">
        <v>1105.93875</v>
      </c>
      <c r="G106" s="42">
        <f>F106/E106*100</f>
        <v>59.641015193106597</v>
      </c>
      <c r="H106" s="41">
        <f t="shared" si="5"/>
        <v>-748.38707999999997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55.378309999999999</v>
      </c>
      <c r="F107" s="29">
        <f>F108+F110</f>
        <v>35.025190000000002</v>
      </c>
      <c r="G107" s="30">
        <v>0</v>
      </c>
      <c r="H107" s="29">
        <f t="shared" si="5"/>
        <v>-20.353119999999997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50.142850000000003</v>
      </c>
      <c r="E108" s="35">
        <f>E109</f>
        <v>50.142850000000003</v>
      </c>
      <c r="F108" s="35">
        <f>F109</f>
        <v>32.443280000000001</v>
      </c>
      <c r="G108" s="36">
        <v>0</v>
      </c>
      <c r="H108" s="35">
        <f t="shared" si="5"/>
        <v>-17.699570000000001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50.142850000000003</v>
      </c>
      <c r="E109" s="48">
        <v>50.142850000000003</v>
      </c>
      <c r="F109" s="48">
        <v>32.443280000000001</v>
      </c>
      <c r="G109" s="42">
        <f>F109/E109*100</f>
        <v>64.701707222465416</v>
      </c>
      <c r="H109" s="41">
        <f t="shared" si="5"/>
        <v>-17.699570000000001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 x14ac:dyDescent="0.4">
      <c r="B110" s="88" t="s">
        <v>164</v>
      </c>
      <c r="C110" s="71" t="s">
        <v>165</v>
      </c>
      <c r="D110" s="35">
        <v>5.2354599999999998</v>
      </c>
      <c r="E110" s="35">
        <v>5.2354599999999998</v>
      </c>
      <c r="F110" s="35">
        <v>2.5819100000000001</v>
      </c>
      <c r="G110" s="36">
        <v>0</v>
      </c>
      <c r="H110" s="41">
        <f t="shared" si="5"/>
        <v>-2.6535499999999996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 x14ac:dyDescent="0.35">
      <c r="B111" s="89"/>
      <c r="C111" s="90" t="s">
        <v>166</v>
      </c>
      <c r="D111" s="91">
        <f>D10+D72+D107</f>
        <v>4710338.3043400003</v>
      </c>
      <c r="E111" s="91">
        <f>E10+E72+E107</f>
        <v>3177228.9339999999</v>
      </c>
      <c r="F111" s="91">
        <f>F10+F72+F107</f>
        <v>3460521.1999500003</v>
      </c>
      <c r="G111" s="92">
        <f>F111/E111*100</f>
        <v>108.91633155289655</v>
      </c>
      <c r="H111" s="91">
        <f t="shared" si="5"/>
        <v>283292.26595000038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20.399999999999999" x14ac:dyDescent="0.35">
      <c r="B112" s="93"/>
      <c r="C112" s="94"/>
      <c r="D112" s="94"/>
      <c r="E112" s="37"/>
      <c r="F112" s="95"/>
      <c r="G112" s="95"/>
      <c r="H112" s="95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6" x14ac:dyDescent="0.3">
      <c r="B113" s="93"/>
      <c r="C113" s="94"/>
      <c r="D113" s="94"/>
      <c r="E113" s="94"/>
      <c r="F113" s="96"/>
      <c r="G113" s="96"/>
      <c r="H113" s="96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6" x14ac:dyDescent="0.3">
      <c r="B114" s="93"/>
      <c r="C114" s="94"/>
      <c r="D114" s="94"/>
      <c r="E114" s="94"/>
      <c r="F114" s="96"/>
      <c r="G114" s="96"/>
      <c r="H114" s="96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6" x14ac:dyDescent="0.3">
      <c r="C115" s="6"/>
      <c r="D115" s="6"/>
      <c r="E115" s="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6" x14ac:dyDescent="0.3">
      <c r="B116" s="93"/>
      <c r="C116" s="94"/>
      <c r="D116" s="94"/>
      <c r="E116" s="94"/>
      <c r="F116" s="95"/>
      <c r="G116" s="95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6" x14ac:dyDescent="0.3">
      <c r="B117" s="93"/>
      <c r="C117" s="94"/>
      <c r="D117" s="94"/>
      <c r="E117" s="94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6" x14ac:dyDescent="0.3">
      <c r="B118" s="93"/>
      <c r="C118" s="94"/>
      <c r="D118" s="94"/>
      <c r="E118" s="94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62"/>
      <c r="AB118" s="62"/>
      <c r="AC118" s="62"/>
      <c r="AD118" s="62"/>
      <c r="AE118" s="62"/>
      <c r="AF118" s="62"/>
      <c r="AG118" s="62"/>
    </row>
    <row r="119" spans="2:33" ht="15.6" x14ac:dyDescent="0.3">
      <c r="B119" s="93"/>
      <c r="C119" s="94"/>
      <c r="D119" s="94"/>
      <c r="E119" s="94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6" x14ac:dyDescent="0.3">
      <c r="B120" s="93"/>
      <c r="C120" s="94"/>
      <c r="D120" s="94"/>
      <c r="E120" s="94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6" x14ac:dyDescent="0.3">
      <c r="B121" s="93"/>
      <c r="C121" s="94"/>
      <c r="D121" s="94"/>
      <c r="E121" s="94"/>
      <c r="F121" s="96"/>
      <c r="G121" s="96"/>
      <c r="H121" s="96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6" x14ac:dyDescent="0.3">
      <c r="B122" s="93"/>
      <c r="C122" s="94"/>
      <c r="D122" s="94"/>
      <c r="E122" s="94"/>
      <c r="F122" s="96"/>
      <c r="G122" s="96"/>
      <c r="H122" s="96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6" x14ac:dyDescent="0.3">
      <c r="B123" s="93"/>
      <c r="C123" s="94"/>
      <c r="D123" s="94"/>
      <c r="E123" s="94"/>
      <c r="F123" s="96"/>
      <c r="G123" s="96"/>
      <c r="H123" s="96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6" x14ac:dyDescent="0.3">
      <c r="B124" s="93"/>
      <c r="C124" s="94"/>
      <c r="D124" s="94"/>
      <c r="E124" s="94"/>
      <c r="F124" s="96"/>
      <c r="G124" s="96"/>
      <c r="H124" s="96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6" x14ac:dyDescent="0.3">
      <c r="B125" s="93"/>
      <c r="C125" s="94"/>
      <c r="D125" s="94"/>
      <c r="E125" s="94"/>
      <c r="F125" s="96"/>
      <c r="G125" s="96"/>
      <c r="H125" s="96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6" x14ac:dyDescent="0.3">
      <c r="B126" s="93"/>
      <c r="C126" s="94"/>
      <c r="D126" s="94"/>
      <c r="E126" s="94"/>
      <c r="F126" s="96"/>
      <c r="G126" s="96"/>
      <c r="H126" s="96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6" x14ac:dyDescent="0.3">
      <c r="B127" s="93"/>
      <c r="C127" s="94"/>
      <c r="D127" s="94"/>
      <c r="E127" s="94"/>
      <c r="F127" s="96"/>
      <c r="G127" s="96"/>
      <c r="H127" s="96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6" x14ac:dyDescent="0.3">
      <c r="B128" s="93"/>
      <c r="C128" s="94"/>
      <c r="D128" s="94"/>
      <c r="E128" s="94"/>
      <c r="F128" s="96"/>
      <c r="G128" s="96"/>
      <c r="H128" s="96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6" x14ac:dyDescent="0.3">
      <c r="B129" s="93"/>
      <c r="C129" s="94"/>
      <c r="D129" s="94"/>
      <c r="E129" s="94"/>
      <c r="F129" s="96"/>
      <c r="G129" s="96"/>
      <c r="H129" s="96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6" x14ac:dyDescent="0.3">
      <c r="B130" s="93"/>
      <c r="C130" s="94"/>
      <c r="D130" s="94"/>
      <c r="E130" s="94"/>
      <c r="F130" s="96"/>
      <c r="G130" s="96"/>
      <c r="H130" s="96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6" x14ac:dyDescent="0.3">
      <c r="B131" s="93"/>
      <c r="C131" s="94"/>
      <c r="D131" s="94"/>
      <c r="E131" s="94"/>
      <c r="F131" s="96"/>
      <c r="G131" s="96"/>
      <c r="H131" s="96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6" x14ac:dyDescent="0.3">
      <c r="B132" s="93"/>
      <c r="C132" s="94"/>
      <c r="D132" s="94"/>
      <c r="E132" s="94"/>
      <c r="F132" s="96"/>
      <c r="G132" s="96"/>
      <c r="H132" s="96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6" x14ac:dyDescent="0.3">
      <c r="B133" s="93"/>
      <c r="C133" s="94"/>
      <c r="D133" s="94"/>
      <c r="E133" s="94"/>
      <c r="F133" s="96"/>
      <c r="G133" s="96"/>
      <c r="H133" s="96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6" x14ac:dyDescent="0.3">
      <c r="B134" s="93"/>
      <c r="C134" s="94"/>
      <c r="D134" s="94"/>
      <c r="E134" s="94"/>
      <c r="F134" s="96"/>
      <c r="G134" s="96"/>
      <c r="H134" s="96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6" x14ac:dyDescent="0.3">
      <c r="B135" s="93"/>
      <c r="C135" s="94"/>
      <c r="D135" s="94"/>
      <c r="E135" s="94"/>
      <c r="F135" s="96"/>
      <c r="G135" s="96"/>
      <c r="H135" s="96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6" x14ac:dyDescent="0.3">
      <c r="B136" s="93"/>
      <c r="C136" s="94"/>
      <c r="D136" s="94"/>
      <c r="E136" s="94"/>
      <c r="F136" s="96"/>
      <c r="G136" s="96"/>
      <c r="H136" s="96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6" x14ac:dyDescent="0.3">
      <c r="B137" s="93"/>
      <c r="C137" s="94"/>
      <c r="D137" s="94"/>
      <c r="E137" s="94"/>
      <c r="F137" s="96"/>
      <c r="G137" s="96"/>
      <c r="H137" s="96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6" x14ac:dyDescent="0.3">
      <c r="B138" s="93"/>
      <c r="C138" s="94"/>
      <c r="D138" s="94"/>
      <c r="E138" s="94"/>
      <c r="F138" s="96"/>
      <c r="G138" s="96"/>
      <c r="H138" s="96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6" x14ac:dyDescent="0.3">
      <c r="B139" s="93"/>
      <c r="C139" s="94"/>
      <c r="D139" s="94"/>
      <c r="E139" s="94"/>
      <c r="F139" s="96"/>
      <c r="G139" s="96"/>
      <c r="H139" s="96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6" x14ac:dyDescent="0.3">
      <c r="B140" s="93"/>
      <c r="C140" s="94"/>
      <c r="D140" s="94"/>
      <c r="E140" s="94"/>
      <c r="F140" s="96"/>
      <c r="G140" s="96"/>
      <c r="H140" s="96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6" x14ac:dyDescent="0.3">
      <c r="B141" s="93"/>
      <c r="C141" s="94"/>
      <c r="D141" s="94"/>
      <c r="E141" s="94"/>
      <c r="F141" s="96"/>
      <c r="G141" s="96"/>
      <c r="H141" s="96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6" x14ac:dyDescent="0.3">
      <c r="B142" s="93"/>
      <c r="C142" s="94"/>
      <c r="D142" s="94"/>
      <c r="E142" s="94"/>
      <c r="F142" s="96"/>
      <c r="G142" s="96"/>
      <c r="H142" s="96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6" x14ac:dyDescent="0.3">
      <c r="B143" s="93"/>
      <c r="C143" s="94"/>
      <c r="D143" s="94"/>
      <c r="E143" s="94"/>
      <c r="F143" s="96"/>
      <c r="G143" s="96"/>
      <c r="H143" s="96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6" x14ac:dyDescent="0.3">
      <c r="B144" s="93"/>
      <c r="C144" s="94"/>
      <c r="D144" s="94"/>
      <c r="E144" s="94"/>
      <c r="F144" s="96"/>
      <c r="G144" s="96"/>
      <c r="H144" s="96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6" x14ac:dyDescent="0.3">
      <c r="B145" s="93"/>
      <c r="C145" s="94"/>
      <c r="D145" s="94"/>
      <c r="E145" s="94"/>
      <c r="F145" s="96"/>
      <c r="G145" s="96"/>
      <c r="H145" s="96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6" x14ac:dyDescent="0.3">
      <c r="B146" s="93"/>
      <c r="C146" s="94"/>
      <c r="D146" s="94"/>
      <c r="E146" s="94"/>
      <c r="F146" s="96"/>
      <c r="G146" s="96"/>
      <c r="H146" s="96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6" x14ac:dyDescent="0.3">
      <c r="B147" s="93"/>
      <c r="C147" s="94"/>
      <c r="D147" s="94"/>
      <c r="E147" s="94"/>
      <c r="F147" s="96"/>
      <c r="G147" s="96"/>
      <c r="H147" s="96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6" x14ac:dyDescent="0.3">
      <c r="B148" s="93"/>
      <c r="C148" s="94"/>
      <c r="D148" s="94"/>
      <c r="E148" s="94"/>
      <c r="F148" s="96"/>
      <c r="G148" s="96"/>
      <c r="H148" s="96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6" x14ac:dyDescent="0.3">
      <c r="B149" s="93"/>
      <c r="C149" s="94"/>
      <c r="D149" s="94"/>
      <c r="E149" s="94"/>
      <c r="F149" s="96"/>
      <c r="G149" s="96"/>
      <c r="H149" s="96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6" x14ac:dyDescent="0.3">
      <c r="B150" s="93"/>
      <c r="C150" s="94"/>
      <c r="D150" s="94"/>
      <c r="E150" s="94"/>
      <c r="F150" s="96"/>
      <c r="G150" s="96"/>
      <c r="H150" s="96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6" x14ac:dyDescent="0.3">
      <c r="B151" s="93"/>
      <c r="C151" s="94"/>
      <c r="D151" s="94"/>
      <c r="E151" s="94"/>
      <c r="F151" s="96"/>
      <c r="G151" s="96"/>
      <c r="H151" s="96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6" x14ac:dyDescent="0.3">
      <c r="B152" s="93"/>
      <c r="C152" s="94"/>
      <c r="D152" s="94"/>
      <c r="E152" s="94"/>
      <c r="F152" s="96"/>
      <c r="G152" s="96"/>
      <c r="H152" s="96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6" x14ac:dyDescent="0.3">
      <c r="B153" s="93"/>
      <c r="C153" s="94"/>
      <c r="D153" s="94"/>
      <c r="E153" s="94"/>
      <c r="F153" s="96"/>
      <c r="G153" s="96"/>
      <c r="H153" s="96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6" x14ac:dyDescent="0.3">
      <c r="B154" s="93"/>
      <c r="C154" s="94"/>
      <c r="D154" s="94"/>
      <c r="E154" s="94"/>
      <c r="F154" s="96"/>
      <c r="G154" s="96"/>
      <c r="H154" s="96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6" x14ac:dyDescent="0.3">
      <c r="B155" s="93"/>
      <c r="C155" s="94"/>
      <c r="D155" s="94"/>
      <c r="E155" s="94"/>
      <c r="F155" s="96"/>
      <c r="G155" s="96"/>
      <c r="H155" s="96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6" x14ac:dyDescent="0.3">
      <c r="B156" s="93"/>
      <c r="C156" s="94"/>
      <c r="D156" s="94"/>
      <c r="E156" s="94"/>
      <c r="F156" s="96"/>
      <c r="G156" s="96"/>
      <c r="H156" s="96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6" x14ac:dyDescent="0.3">
      <c r="B157" s="93"/>
      <c r="C157" s="94"/>
      <c r="D157" s="94"/>
      <c r="E157" s="94"/>
      <c r="F157" s="96"/>
      <c r="G157" s="96"/>
      <c r="H157" s="96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6" x14ac:dyDescent="0.3">
      <c r="B158" s="93"/>
      <c r="C158" s="94"/>
      <c r="D158" s="94"/>
      <c r="E158" s="94"/>
      <c r="F158" s="96"/>
      <c r="G158" s="96"/>
      <c r="H158" s="96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6" x14ac:dyDescent="0.3">
      <c r="B159" s="93"/>
      <c r="C159" s="94"/>
      <c r="D159" s="94"/>
      <c r="E159" s="94"/>
      <c r="F159" s="96"/>
      <c r="G159" s="96"/>
      <c r="H159" s="96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6" x14ac:dyDescent="0.3">
      <c r="B160" s="93"/>
      <c r="C160" s="94"/>
      <c r="D160" s="94"/>
      <c r="E160" s="94"/>
      <c r="F160" s="96"/>
      <c r="G160" s="96"/>
      <c r="H160" s="96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6" x14ac:dyDescent="0.3">
      <c r="B161" s="93"/>
      <c r="C161" s="94"/>
      <c r="D161" s="94"/>
      <c r="E161" s="94"/>
      <c r="F161" s="96"/>
      <c r="G161" s="96"/>
      <c r="H161" s="96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6" x14ac:dyDescent="0.3">
      <c r="B162" s="93"/>
      <c r="C162" s="94"/>
      <c r="D162" s="94"/>
      <c r="E162" s="94"/>
      <c r="F162" s="96"/>
      <c r="G162" s="96"/>
      <c r="H162" s="96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6" x14ac:dyDescent="0.3">
      <c r="B163" s="93"/>
      <c r="C163" s="94"/>
      <c r="D163" s="94"/>
      <c r="E163" s="94"/>
      <c r="F163" s="96"/>
      <c r="G163" s="96"/>
      <c r="H163" s="96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6" x14ac:dyDescent="0.3">
      <c r="B164" s="93"/>
      <c r="C164" s="94"/>
      <c r="D164" s="94"/>
      <c r="E164" s="94"/>
      <c r="F164" s="96"/>
      <c r="G164" s="96"/>
      <c r="H164" s="96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6" x14ac:dyDescent="0.3">
      <c r="B165" s="93"/>
      <c r="C165" s="94"/>
      <c r="D165" s="94"/>
      <c r="E165" s="94"/>
      <c r="F165" s="96"/>
      <c r="G165" s="96"/>
      <c r="H165" s="96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6" x14ac:dyDescent="0.3">
      <c r="B166" s="93"/>
      <c r="C166" s="94"/>
      <c r="D166" s="94"/>
      <c r="E166" s="94"/>
      <c r="F166" s="96"/>
      <c r="G166" s="96"/>
      <c r="H166" s="9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6" x14ac:dyDescent="0.3">
      <c r="B167" s="93"/>
      <c r="C167" s="94"/>
      <c r="D167" s="94"/>
      <c r="E167" s="94"/>
      <c r="F167" s="96"/>
      <c r="G167" s="96"/>
      <c r="H167" s="9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6" x14ac:dyDescent="0.3">
      <c r="B168" s="93"/>
      <c r="C168" s="94"/>
      <c r="D168" s="94"/>
      <c r="E168" s="94"/>
      <c r="F168" s="96"/>
      <c r="G168" s="96"/>
      <c r="H168" s="9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6" x14ac:dyDescent="0.3">
      <c r="B169" s="93"/>
      <c r="C169" s="94"/>
      <c r="D169" s="94"/>
      <c r="E169" s="94"/>
      <c r="F169" s="96"/>
      <c r="G169" s="96"/>
      <c r="H169" s="9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6" x14ac:dyDescent="0.3">
      <c r="B170" s="93"/>
      <c r="C170" s="94"/>
      <c r="D170" s="94"/>
      <c r="E170" s="94"/>
      <c r="F170" s="96"/>
      <c r="G170" s="96"/>
      <c r="H170" s="9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6" x14ac:dyDescent="0.3">
      <c r="B171" s="93"/>
      <c r="C171" s="94"/>
      <c r="D171" s="94"/>
      <c r="E171" s="94"/>
      <c r="F171" s="96"/>
      <c r="G171" s="96"/>
      <c r="H171" s="9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6" x14ac:dyDescent="0.3">
      <c r="B172" s="93"/>
      <c r="C172" s="94"/>
      <c r="D172" s="94"/>
      <c r="E172" s="94"/>
      <c r="F172" s="96"/>
      <c r="G172" s="96"/>
      <c r="H172" s="96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6" x14ac:dyDescent="0.3">
      <c r="B173" s="93"/>
      <c r="C173" s="94"/>
      <c r="D173" s="94"/>
      <c r="E173" s="94"/>
      <c r="F173" s="96"/>
      <c r="G173" s="96"/>
      <c r="H173" s="96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6" x14ac:dyDescent="0.3">
      <c r="B174" s="93"/>
      <c r="C174" s="94"/>
      <c r="D174" s="94"/>
      <c r="E174" s="94"/>
      <c r="F174" s="96"/>
      <c r="G174" s="96"/>
      <c r="H174" s="96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6" x14ac:dyDescent="0.3">
      <c r="B175" s="93"/>
      <c r="C175" s="94"/>
      <c r="D175" s="94"/>
      <c r="E175" s="94"/>
      <c r="F175" s="96"/>
      <c r="G175" s="96"/>
      <c r="H175" s="96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6" x14ac:dyDescent="0.3">
      <c r="B176" s="93"/>
      <c r="C176" s="94"/>
      <c r="D176" s="94"/>
      <c r="E176" s="94"/>
      <c r="F176" s="96"/>
      <c r="G176" s="96"/>
      <c r="H176" s="96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6" x14ac:dyDescent="0.3">
      <c r="B177" s="93"/>
      <c r="C177" s="94"/>
      <c r="D177" s="94"/>
      <c r="E177" s="94"/>
      <c r="F177" s="96"/>
      <c r="G177" s="96"/>
      <c r="H177" s="96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6" x14ac:dyDescent="0.3">
      <c r="B178" s="93"/>
      <c r="C178" s="94"/>
      <c r="D178" s="94"/>
      <c r="E178" s="94"/>
      <c r="F178" s="96"/>
      <c r="G178" s="96"/>
      <c r="H178" s="96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6" x14ac:dyDescent="0.3">
      <c r="B179" s="93"/>
      <c r="C179" s="94"/>
      <c r="D179" s="94"/>
      <c r="E179" s="94"/>
      <c r="F179" s="96"/>
      <c r="G179" s="96"/>
      <c r="H179" s="96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6" x14ac:dyDescent="0.3">
      <c r="B180" s="93"/>
      <c r="C180" s="94"/>
      <c r="D180" s="94"/>
      <c r="E180" s="94"/>
      <c r="F180" s="96"/>
      <c r="G180" s="96"/>
      <c r="H180" s="96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6" x14ac:dyDescent="0.3">
      <c r="B181" s="93"/>
      <c r="C181" s="94"/>
      <c r="D181" s="94"/>
      <c r="E181" s="94"/>
      <c r="F181" s="96"/>
      <c r="G181" s="96"/>
      <c r="H181" s="96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6" x14ac:dyDescent="0.3">
      <c r="B182" s="93"/>
      <c r="C182" s="94"/>
      <c r="D182" s="94"/>
      <c r="E182" s="94"/>
      <c r="F182" s="96"/>
      <c r="G182" s="96"/>
      <c r="H182" s="96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6" x14ac:dyDescent="0.3">
      <c r="B183" s="93"/>
      <c r="C183" s="94"/>
      <c r="D183" s="94"/>
      <c r="E183" s="94"/>
      <c r="F183" s="96"/>
      <c r="G183" s="96"/>
      <c r="H183" s="96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6" x14ac:dyDescent="0.3">
      <c r="B184" s="93"/>
      <c r="C184" s="94"/>
      <c r="D184" s="94"/>
      <c r="E184" s="94"/>
      <c r="F184" s="96"/>
      <c r="G184" s="96"/>
      <c r="H184" s="96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6" x14ac:dyDescent="0.3">
      <c r="B185" s="93"/>
      <c r="C185" s="94"/>
      <c r="D185" s="94"/>
      <c r="E185" s="94"/>
      <c r="F185" s="96"/>
      <c r="G185" s="96"/>
      <c r="H185" s="96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6" x14ac:dyDescent="0.3">
      <c r="B186" s="93"/>
      <c r="C186" s="94"/>
      <c r="D186" s="94"/>
      <c r="E186" s="94"/>
      <c r="F186" s="96"/>
      <c r="G186" s="96"/>
      <c r="H186" s="9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6" x14ac:dyDescent="0.3">
      <c r="B187" s="93"/>
      <c r="C187" s="94"/>
      <c r="D187" s="94"/>
      <c r="E187" s="94"/>
      <c r="F187" s="96"/>
      <c r="G187" s="96"/>
      <c r="H187" s="96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6" x14ac:dyDescent="0.3">
      <c r="B188" s="93"/>
      <c r="C188" s="94"/>
      <c r="D188" s="94"/>
      <c r="E188" s="94"/>
      <c r="F188" s="96"/>
      <c r="G188" s="96"/>
      <c r="H188" s="96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6" x14ac:dyDescent="0.3">
      <c r="B189" s="93"/>
      <c r="C189" s="94"/>
      <c r="D189" s="94"/>
      <c r="E189" s="94"/>
      <c r="F189" s="96"/>
      <c r="G189" s="96"/>
      <c r="H189" s="96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6" x14ac:dyDescent="0.3">
      <c r="B190" s="93"/>
      <c r="C190" s="94"/>
      <c r="D190" s="94"/>
      <c r="E190" s="94"/>
      <c r="F190" s="96"/>
      <c r="G190" s="96"/>
      <c r="H190" s="96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6" x14ac:dyDescent="0.3">
      <c r="B191" s="93"/>
      <c r="C191" s="94"/>
      <c r="D191" s="94"/>
      <c r="E191" s="94"/>
      <c r="F191" s="96"/>
      <c r="G191" s="96"/>
      <c r="H191" s="96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6" x14ac:dyDescent="0.3">
      <c r="B192" s="93"/>
      <c r="C192" s="94"/>
      <c r="D192" s="94"/>
      <c r="E192" s="94"/>
      <c r="F192" s="96"/>
      <c r="G192" s="96"/>
      <c r="H192" s="9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6" x14ac:dyDescent="0.3">
      <c r="B193" s="93"/>
      <c r="C193" s="94"/>
      <c r="D193" s="94"/>
      <c r="E193" s="94"/>
      <c r="F193" s="96"/>
      <c r="G193" s="96"/>
      <c r="H193" s="9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6" x14ac:dyDescent="0.3">
      <c r="B194" s="93"/>
      <c r="C194" s="94"/>
      <c r="D194" s="94"/>
      <c r="E194" s="94"/>
      <c r="F194" s="96"/>
      <c r="G194" s="96"/>
      <c r="H194" s="9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6" x14ac:dyDescent="0.3">
      <c r="B195" s="93"/>
      <c r="C195" s="94"/>
      <c r="D195" s="94"/>
      <c r="E195" s="94"/>
      <c r="F195" s="96"/>
      <c r="G195" s="96"/>
      <c r="H195" s="9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6" x14ac:dyDescent="0.3">
      <c r="B196" s="93"/>
      <c r="C196" s="94"/>
      <c r="D196" s="94"/>
      <c r="E196" s="94"/>
      <c r="F196" s="96"/>
      <c r="G196" s="96"/>
      <c r="H196" s="9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6" x14ac:dyDescent="0.3">
      <c r="B197" s="93"/>
      <c r="C197" s="94"/>
      <c r="D197" s="94"/>
      <c r="E197" s="94"/>
      <c r="F197" s="96"/>
      <c r="G197" s="96"/>
      <c r="H197" s="9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6" x14ac:dyDescent="0.3">
      <c r="B198" s="93"/>
      <c r="C198" s="94"/>
      <c r="D198" s="94"/>
      <c r="E198" s="94"/>
      <c r="F198" s="96"/>
      <c r="G198" s="96"/>
      <c r="H198" s="9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6" x14ac:dyDescent="0.3">
      <c r="B199" s="93"/>
      <c r="C199" s="94"/>
      <c r="D199" s="94"/>
      <c r="E199" s="94"/>
      <c r="F199" s="96"/>
      <c r="G199" s="96"/>
      <c r="H199" s="9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6" x14ac:dyDescent="0.3">
      <c r="B200" s="93"/>
      <c r="C200" s="94"/>
      <c r="D200" s="94"/>
      <c r="E200" s="94"/>
      <c r="F200" s="96"/>
      <c r="G200" s="96"/>
      <c r="H200" s="9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6" x14ac:dyDescent="0.3">
      <c r="B201" s="93"/>
      <c r="C201" s="94"/>
      <c r="D201" s="94"/>
      <c r="E201" s="94"/>
      <c r="F201" s="96"/>
      <c r="G201" s="96"/>
      <c r="H201" s="9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6" x14ac:dyDescent="0.3">
      <c r="B202" s="93"/>
      <c r="C202" s="94"/>
      <c r="D202" s="94"/>
      <c r="E202" s="94"/>
      <c r="F202" s="96"/>
      <c r="G202" s="96"/>
      <c r="H202" s="9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6" x14ac:dyDescent="0.3">
      <c r="B203" s="93"/>
      <c r="C203" s="94"/>
      <c r="D203" s="94"/>
      <c r="E203" s="94"/>
      <c r="F203" s="96"/>
      <c r="G203" s="96"/>
      <c r="H203" s="9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6" x14ac:dyDescent="0.3">
      <c r="B204" s="93"/>
      <c r="C204" s="94"/>
      <c r="D204" s="94"/>
      <c r="E204" s="94"/>
      <c r="F204" s="96"/>
      <c r="G204" s="96"/>
      <c r="H204" s="9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6" x14ac:dyDescent="0.3">
      <c r="B205" s="93"/>
      <c r="C205" s="94"/>
      <c r="D205" s="94"/>
      <c r="E205" s="94"/>
      <c r="F205" s="96"/>
      <c r="G205" s="96"/>
      <c r="H205" s="9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6" x14ac:dyDescent="0.3">
      <c r="B206" s="93"/>
      <c r="C206" s="94"/>
      <c r="D206" s="94"/>
      <c r="E206" s="94"/>
      <c r="F206" s="96"/>
      <c r="G206" s="96"/>
      <c r="H206" s="9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6" x14ac:dyDescent="0.3">
      <c r="B207" s="93"/>
      <c r="C207" s="94"/>
      <c r="D207" s="94"/>
      <c r="E207" s="94"/>
      <c r="F207" s="96"/>
      <c r="G207" s="96"/>
      <c r="H207" s="9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6" x14ac:dyDescent="0.3">
      <c r="B208" s="93"/>
      <c r="C208" s="94"/>
      <c r="D208" s="94"/>
      <c r="E208" s="94"/>
      <c r="F208" s="96"/>
      <c r="G208" s="96"/>
      <c r="H208" s="9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6" x14ac:dyDescent="0.3">
      <c r="B209" s="93"/>
      <c r="C209" s="94"/>
      <c r="D209" s="94"/>
      <c r="E209" s="94"/>
      <c r="F209" s="96"/>
      <c r="G209" s="96"/>
      <c r="H209" s="9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6" x14ac:dyDescent="0.3">
      <c r="B210" s="93"/>
      <c r="C210" s="94"/>
      <c r="D210" s="94"/>
      <c r="E210" s="94"/>
      <c r="F210" s="96"/>
      <c r="G210" s="96"/>
      <c r="H210" s="9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6" x14ac:dyDescent="0.3">
      <c r="B211" s="93"/>
      <c r="C211" s="94"/>
      <c r="D211" s="94"/>
      <c r="E211" s="94"/>
      <c r="F211" s="96"/>
      <c r="G211" s="96"/>
      <c r="H211" s="9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6" x14ac:dyDescent="0.3">
      <c r="B212" s="93"/>
      <c r="C212" s="94"/>
      <c r="D212" s="94"/>
      <c r="E212" s="94"/>
      <c r="F212" s="96"/>
      <c r="G212" s="96"/>
      <c r="H212" s="9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6" x14ac:dyDescent="0.3">
      <c r="B213" s="93"/>
      <c r="C213" s="94"/>
      <c r="D213" s="94"/>
      <c r="E213" s="94"/>
      <c r="F213" s="96"/>
      <c r="G213" s="96"/>
      <c r="H213" s="9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6" x14ac:dyDescent="0.3">
      <c r="B214" s="93"/>
      <c r="C214" s="94"/>
      <c r="D214" s="94"/>
      <c r="E214" s="94"/>
      <c r="F214" s="96"/>
      <c r="G214" s="96"/>
      <c r="H214" s="9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6" x14ac:dyDescent="0.3">
      <c r="B215" s="93"/>
      <c r="C215" s="94"/>
      <c r="D215" s="94"/>
      <c r="E215" s="94"/>
      <c r="F215" s="96"/>
      <c r="G215" s="96"/>
      <c r="H215" s="9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6" x14ac:dyDescent="0.3">
      <c r="B216" s="93"/>
      <c r="C216" s="94"/>
      <c r="D216" s="94"/>
      <c r="E216" s="94"/>
      <c r="F216" s="96"/>
      <c r="G216" s="96"/>
      <c r="H216" s="9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6" x14ac:dyDescent="0.3">
      <c r="B217" s="93"/>
      <c r="C217" s="94"/>
      <c r="D217" s="94"/>
      <c r="E217" s="94"/>
      <c r="F217" s="96"/>
      <c r="G217" s="96"/>
      <c r="H217" s="9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6" x14ac:dyDescent="0.3">
      <c r="B218" s="93"/>
      <c r="C218" s="94"/>
      <c r="D218" s="94"/>
      <c r="E218" s="94"/>
      <c r="F218" s="96"/>
      <c r="G218" s="96"/>
      <c r="H218" s="9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6" x14ac:dyDescent="0.3">
      <c r="B219" s="93"/>
      <c r="C219" s="94"/>
      <c r="D219" s="94"/>
      <c r="E219" s="94"/>
      <c r="F219" s="96"/>
      <c r="G219" s="96"/>
      <c r="H219" s="9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6" x14ac:dyDescent="0.3">
      <c r="B220" s="93"/>
      <c r="C220" s="94"/>
      <c r="D220" s="94"/>
      <c r="E220" s="94"/>
      <c r="F220" s="96"/>
      <c r="G220" s="96"/>
      <c r="H220" s="9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6" x14ac:dyDescent="0.3">
      <c r="B221" s="93"/>
      <c r="C221" s="94"/>
      <c r="D221" s="94"/>
      <c r="E221" s="94"/>
      <c r="F221" s="96"/>
      <c r="G221" s="96"/>
      <c r="H221" s="9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6" x14ac:dyDescent="0.3">
      <c r="B222" s="93"/>
      <c r="C222" s="94"/>
      <c r="D222" s="94"/>
      <c r="E222" s="94"/>
      <c r="F222" s="96"/>
      <c r="G222" s="96"/>
      <c r="H222" s="9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6" x14ac:dyDescent="0.3">
      <c r="B223" s="93"/>
      <c r="C223" s="94"/>
      <c r="D223" s="94"/>
      <c r="E223" s="94"/>
      <c r="F223" s="96"/>
      <c r="G223" s="96"/>
      <c r="H223" s="9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6" x14ac:dyDescent="0.3">
      <c r="B224" s="93"/>
      <c r="C224" s="94"/>
      <c r="D224" s="94"/>
      <c r="E224" s="94"/>
      <c r="F224" s="96"/>
      <c r="G224" s="96"/>
      <c r="H224" s="9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6" x14ac:dyDescent="0.3">
      <c r="B225" s="93"/>
      <c r="C225" s="94"/>
      <c r="D225" s="94"/>
      <c r="E225" s="94"/>
      <c r="F225" s="96"/>
      <c r="G225" s="96"/>
      <c r="H225" s="9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6" x14ac:dyDescent="0.3">
      <c r="B226" s="93"/>
      <c r="C226" s="94"/>
      <c r="D226" s="94"/>
      <c r="E226" s="94"/>
      <c r="F226" s="96"/>
      <c r="G226" s="96"/>
      <c r="H226" s="9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6" x14ac:dyDescent="0.3">
      <c r="B227" s="93"/>
      <c r="C227" s="94"/>
      <c r="D227" s="94"/>
      <c r="E227" s="94"/>
      <c r="F227" s="96"/>
      <c r="G227" s="96"/>
      <c r="H227" s="9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6" x14ac:dyDescent="0.3">
      <c r="B228" s="93"/>
      <c r="C228" s="94"/>
      <c r="D228" s="94"/>
      <c r="E228" s="94"/>
      <c r="F228" s="96"/>
      <c r="G228" s="96"/>
      <c r="H228" s="9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6" x14ac:dyDescent="0.3">
      <c r="B229" s="93"/>
      <c r="C229" s="94"/>
      <c r="D229" s="94"/>
      <c r="E229" s="94"/>
      <c r="F229" s="96"/>
      <c r="G229" s="96"/>
      <c r="H229" s="9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6" x14ac:dyDescent="0.3">
      <c r="B230" s="93"/>
      <c r="C230" s="94"/>
      <c r="D230" s="94"/>
      <c r="E230" s="94"/>
      <c r="F230" s="96"/>
      <c r="G230" s="96"/>
      <c r="H230" s="9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6" x14ac:dyDescent="0.3">
      <c r="B231" s="93"/>
      <c r="C231" s="94"/>
      <c r="D231" s="94"/>
      <c r="E231" s="94"/>
      <c r="F231" s="96"/>
      <c r="G231" s="96"/>
      <c r="H231" s="9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6" x14ac:dyDescent="0.3">
      <c r="B232" s="93"/>
      <c r="C232" s="94"/>
      <c r="D232" s="94"/>
      <c r="E232" s="94"/>
      <c r="F232" s="96"/>
      <c r="G232" s="96"/>
      <c r="H232" s="9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6" x14ac:dyDescent="0.3">
      <c r="B233" s="93"/>
      <c r="C233" s="94"/>
      <c r="D233" s="94"/>
      <c r="E233" s="94"/>
      <c r="F233" s="96"/>
      <c r="G233" s="96"/>
      <c r="H233" s="9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6" x14ac:dyDescent="0.3">
      <c r="B234" s="93"/>
      <c r="C234" s="94"/>
      <c r="D234" s="94"/>
      <c r="E234" s="94"/>
      <c r="F234" s="96"/>
      <c r="G234" s="96"/>
      <c r="H234" s="9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6" x14ac:dyDescent="0.3">
      <c r="B235" s="93"/>
      <c r="C235" s="94"/>
      <c r="D235" s="94"/>
      <c r="E235" s="94"/>
      <c r="F235" s="97"/>
      <c r="G235" s="96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3"/>
      <c r="C236" s="94"/>
      <c r="D236" s="94"/>
      <c r="E236" s="94"/>
      <c r="F236" s="97"/>
      <c r="G236" s="96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3"/>
      <c r="C237" s="94"/>
      <c r="D237" s="94"/>
      <c r="E237" s="94"/>
      <c r="F237" s="97"/>
      <c r="G237" s="96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3"/>
      <c r="C238" s="94"/>
      <c r="D238" s="94"/>
      <c r="E238" s="94"/>
      <c r="F238" s="97"/>
      <c r="G238" s="96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3"/>
      <c r="C239" s="94"/>
      <c r="D239" s="94"/>
      <c r="E239" s="94"/>
      <c r="F239" s="97"/>
      <c r="G239" s="96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3"/>
      <c r="C240" s="94"/>
      <c r="D240" s="94"/>
      <c r="E240" s="94"/>
      <c r="F240" s="97"/>
      <c r="G240" s="96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3"/>
      <c r="C241" s="94"/>
      <c r="D241" s="94"/>
      <c r="E241" s="94"/>
      <c r="F241" s="97"/>
      <c r="G241" s="96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3"/>
      <c r="C242" s="94"/>
      <c r="D242" s="94"/>
      <c r="E242" s="94"/>
      <c r="F242" s="97"/>
      <c r="G242" s="96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3"/>
      <c r="C243" s="94"/>
      <c r="D243" s="94"/>
      <c r="E243" s="94"/>
      <c r="F243" s="97"/>
      <c r="G243" s="96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3"/>
      <c r="C244" s="94"/>
      <c r="D244" s="94"/>
      <c r="E244" s="94"/>
      <c r="F244" s="97"/>
      <c r="G244" s="96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3"/>
      <c r="C245" s="94"/>
      <c r="D245" s="94"/>
      <c r="E245" s="94"/>
      <c r="F245" s="97"/>
      <c r="G245" s="96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3"/>
      <c r="C246" s="94"/>
      <c r="D246" s="94"/>
      <c r="E246" s="94"/>
      <c r="F246" s="97"/>
      <c r="G246" s="96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3"/>
      <c r="C247" s="94"/>
      <c r="D247" s="94"/>
      <c r="E247" s="94"/>
      <c r="F247" s="97"/>
      <c r="G247" s="96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3"/>
      <c r="C248" s="94"/>
      <c r="D248" s="94"/>
      <c r="E248" s="94"/>
      <c r="F248" s="97"/>
      <c r="G248" s="96"/>
      <c r="H248" s="96"/>
    </row>
    <row r="249" spans="2:33" ht="15.6" x14ac:dyDescent="0.3">
      <c r="B249" s="93"/>
      <c r="C249" s="94"/>
      <c r="D249" s="94"/>
      <c r="E249" s="94"/>
      <c r="F249" s="97"/>
      <c r="G249" s="96"/>
      <c r="H249" s="96"/>
    </row>
    <row r="250" spans="2:33" ht="15.6" x14ac:dyDescent="0.3">
      <c r="B250" s="93"/>
      <c r="C250" s="94"/>
      <c r="D250" s="94"/>
      <c r="E250" s="94"/>
      <c r="F250" s="97"/>
      <c r="G250" s="96"/>
      <c r="H250" s="96"/>
    </row>
    <row r="251" spans="2:33" ht="15.6" x14ac:dyDescent="0.3">
      <c r="B251" s="93"/>
      <c r="C251" s="94"/>
      <c r="D251" s="94"/>
      <c r="E251" s="94"/>
      <c r="F251" s="97"/>
      <c r="G251" s="96"/>
      <c r="H251" s="96"/>
    </row>
    <row r="252" spans="2:33" ht="15.6" x14ac:dyDescent="0.3">
      <c r="B252" s="93"/>
      <c r="C252" s="94"/>
      <c r="D252" s="94"/>
      <c r="E252" s="94"/>
      <c r="F252" s="97"/>
      <c r="G252" s="96"/>
      <c r="H252" s="96"/>
    </row>
    <row r="253" spans="2:33" ht="15.6" x14ac:dyDescent="0.3">
      <c r="B253" s="93"/>
      <c r="C253" s="94"/>
      <c r="D253" s="94"/>
      <c r="E253" s="94"/>
      <c r="F253" s="97"/>
      <c r="G253" s="96"/>
      <c r="H253" s="96"/>
    </row>
    <row r="254" spans="2:33" ht="15.6" x14ac:dyDescent="0.3">
      <c r="B254" s="93"/>
      <c r="C254" s="94"/>
      <c r="D254" s="94"/>
      <c r="E254" s="94"/>
      <c r="F254" s="97"/>
      <c r="G254" s="96"/>
      <c r="H254" s="96"/>
    </row>
    <row r="255" spans="2:33" ht="15.6" x14ac:dyDescent="0.3">
      <c r="B255" s="93"/>
      <c r="C255" s="94"/>
      <c r="D255" s="94"/>
      <c r="E255" s="94"/>
      <c r="F255" s="97"/>
      <c r="G255" s="96"/>
      <c r="H255" s="96"/>
    </row>
    <row r="256" spans="2:33" ht="15.6" x14ac:dyDescent="0.3">
      <c r="B256" s="93"/>
      <c r="C256" s="94"/>
      <c r="D256" s="94"/>
      <c r="E256" s="94"/>
      <c r="F256" s="97"/>
      <c r="G256" s="96"/>
      <c r="H256" s="96"/>
    </row>
    <row r="257" spans="2:8" ht="15.6" x14ac:dyDescent="0.3">
      <c r="B257" s="93"/>
      <c r="C257" s="94"/>
      <c r="D257" s="94"/>
      <c r="E257" s="94"/>
      <c r="F257" s="97"/>
      <c r="G257" s="96"/>
      <c r="H257" s="96"/>
    </row>
    <row r="258" spans="2:8" ht="15.6" x14ac:dyDescent="0.3">
      <c r="B258" s="93"/>
      <c r="C258" s="94"/>
      <c r="D258" s="94"/>
      <c r="E258" s="94"/>
      <c r="F258" s="97"/>
      <c r="G258" s="96"/>
      <c r="H258" s="96"/>
    </row>
    <row r="259" spans="2:8" ht="15.6" x14ac:dyDescent="0.3">
      <c r="B259" s="93"/>
      <c r="C259" s="94"/>
      <c r="D259" s="94"/>
      <c r="E259" s="94"/>
      <c r="F259" s="97"/>
      <c r="G259" s="96"/>
      <c r="H259" s="96"/>
    </row>
    <row r="260" spans="2:8" ht="15.6" x14ac:dyDescent="0.3">
      <c r="B260" s="93"/>
      <c r="C260" s="94"/>
      <c r="D260" s="94"/>
      <c r="E260" s="94"/>
      <c r="F260" s="97"/>
      <c r="G260" s="96"/>
      <c r="H260" s="96"/>
    </row>
    <row r="261" spans="2:8" ht="15.6" x14ac:dyDescent="0.3">
      <c r="B261" s="93"/>
      <c r="C261" s="94"/>
      <c r="D261" s="94"/>
      <c r="E261" s="94"/>
      <c r="F261" s="97"/>
      <c r="G261" s="96"/>
      <c r="H261" s="96"/>
    </row>
    <row r="262" spans="2:8" ht="15.6" x14ac:dyDescent="0.3">
      <c r="B262" s="93"/>
      <c r="C262" s="94"/>
      <c r="D262" s="94"/>
      <c r="E262" s="94"/>
      <c r="F262" s="97"/>
      <c r="G262" s="96"/>
      <c r="H262" s="96"/>
    </row>
    <row r="263" spans="2:8" ht="15.6" x14ac:dyDescent="0.3">
      <c r="B263" s="93"/>
      <c r="C263" s="94"/>
      <c r="D263" s="94"/>
      <c r="E263" s="94"/>
      <c r="F263" s="97"/>
      <c r="G263" s="96"/>
      <c r="H263" s="96"/>
    </row>
    <row r="264" spans="2:8" ht="15.6" x14ac:dyDescent="0.3">
      <c r="B264" s="93"/>
      <c r="C264" s="94"/>
      <c r="D264" s="94"/>
      <c r="E264" s="94"/>
      <c r="F264" s="97"/>
      <c r="G264" s="96"/>
      <c r="H264" s="96"/>
    </row>
    <row r="265" spans="2:8" ht="15.6" x14ac:dyDescent="0.3">
      <c r="B265" s="93"/>
      <c r="C265" s="94"/>
      <c r="D265" s="94"/>
      <c r="E265" s="94"/>
      <c r="F265" s="97"/>
      <c r="G265" s="96"/>
      <c r="H265" s="96"/>
    </row>
    <row r="266" spans="2:8" ht="15.6" x14ac:dyDescent="0.3">
      <c r="B266" s="93"/>
      <c r="C266" s="94"/>
      <c r="D266" s="94"/>
      <c r="E266" s="94"/>
      <c r="F266" s="97"/>
      <c r="G266" s="96"/>
      <c r="H266" s="96"/>
    </row>
    <row r="267" spans="2:8" ht="15.6" x14ac:dyDescent="0.3">
      <c r="B267" s="93"/>
      <c r="C267" s="94"/>
      <c r="D267" s="94"/>
      <c r="E267" s="94"/>
      <c r="F267" s="97"/>
      <c r="G267" s="96"/>
      <c r="H267" s="96"/>
    </row>
    <row r="268" spans="2:8" ht="15.6" x14ac:dyDescent="0.3">
      <c r="B268" s="93"/>
      <c r="C268" s="94"/>
      <c r="D268" s="94"/>
      <c r="E268" s="94"/>
      <c r="F268" s="97"/>
      <c r="G268" s="96"/>
      <c r="H268" s="96"/>
    </row>
    <row r="269" spans="2:8" ht="15.6" x14ac:dyDescent="0.3">
      <c r="B269" s="93"/>
      <c r="C269" s="94"/>
      <c r="D269" s="94"/>
      <c r="E269" s="94"/>
      <c r="F269" s="97"/>
      <c r="G269" s="96"/>
      <c r="H269" s="96"/>
    </row>
    <row r="270" spans="2:8" ht="15.6" x14ac:dyDescent="0.3">
      <c r="B270" s="93"/>
      <c r="C270" s="94"/>
      <c r="D270" s="94"/>
      <c r="E270" s="94"/>
      <c r="F270" s="97"/>
      <c r="G270" s="96"/>
      <c r="H270" s="96"/>
    </row>
    <row r="271" spans="2:8" ht="15.6" x14ac:dyDescent="0.3">
      <c r="B271" s="93"/>
      <c r="C271" s="94"/>
      <c r="D271" s="94"/>
      <c r="E271" s="94"/>
      <c r="F271" s="97"/>
      <c r="G271" s="96"/>
      <c r="H271" s="96"/>
    </row>
    <row r="272" spans="2:8" ht="15.6" x14ac:dyDescent="0.3">
      <c r="B272" s="93"/>
      <c r="C272" s="94"/>
      <c r="D272" s="94"/>
      <c r="E272" s="94"/>
      <c r="F272" s="97"/>
      <c r="G272" s="96"/>
      <c r="H272" s="96"/>
    </row>
    <row r="273" spans="2:8" ht="15.6" x14ac:dyDescent="0.3">
      <c r="B273" s="93"/>
      <c r="C273" s="94"/>
      <c r="D273" s="94"/>
      <c r="E273" s="94"/>
      <c r="F273" s="97"/>
      <c r="G273" s="96"/>
      <c r="H273" s="96"/>
    </row>
    <row r="274" spans="2:8" ht="15.6" x14ac:dyDescent="0.3">
      <c r="B274" s="93"/>
      <c r="C274" s="94"/>
      <c r="D274" s="94"/>
      <c r="E274" s="94"/>
      <c r="F274" s="97"/>
      <c r="G274" s="96"/>
      <c r="H274" s="96"/>
    </row>
    <row r="275" spans="2:8" ht="15.6" x14ac:dyDescent="0.3">
      <c r="B275" s="93"/>
      <c r="C275" s="94"/>
      <c r="D275" s="94"/>
      <c r="E275" s="94"/>
      <c r="F275" s="97"/>
      <c r="G275" s="96"/>
      <c r="H275" s="96"/>
    </row>
    <row r="276" spans="2:8" ht="15.6" x14ac:dyDescent="0.3">
      <c r="B276" s="93"/>
      <c r="C276" s="94"/>
      <c r="D276" s="94"/>
      <c r="E276" s="94"/>
      <c r="F276" s="97"/>
      <c r="G276" s="96"/>
      <c r="H276" s="96"/>
    </row>
    <row r="277" spans="2:8" ht="15.6" x14ac:dyDescent="0.3">
      <c r="B277" s="93"/>
      <c r="C277" s="94"/>
      <c r="D277" s="94"/>
      <c r="E277" s="94"/>
      <c r="F277" s="97"/>
      <c r="G277" s="96"/>
      <c r="H277" s="96"/>
    </row>
    <row r="278" spans="2:8" ht="15.6" x14ac:dyDescent="0.3">
      <c r="B278" s="93"/>
      <c r="C278" s="94"/>
      <c r="D278" s="94"/>
      <c r="E278" s="94"/>
      <c r="F278" s="97"/>
      <c r="G278" s="96"/>
      <c r="H278" s="96"/>
    </row>
    <row r="279" spans="2:8" ht="15.6" x14ac:dyDescent="0.3">
      <c r="B279" s="93"/>
      <c r="C279" s="94"/>
      <c r="D279" s="94"/>
      <c r="E279" s="94"/>
      <c r="F279" s="97"/>
      <c r="G279" s="96"/>
      <c r="H279" s="96"/>
    </row>
    <row r="280" spans="2:8" ht="15.6" x14ac:dyDescent="0.3">
      <c r="B280" s="93"/>
      <c r="C280" s="94"/>
      <c r="D280" s="94"/>
      <c r="E280" s="94"/>
      <c r="F280" s="97"/>
      <c r="G280" s="96"/>
      <c r="H280" s="96"/>
    </row>
    <row r="281" spans="2:8" ht="15.6" x14ac:dyDescent="0.3">
      <c r="B281" s="93"/>
      <c r="C281" s="94"/>
      <c r="D281" s="94"/>
      <c r="E281" s="94"/>
      <c r="F281" s="97"/>
      <c r="G281" s="96"/>
      <c r="H281" s="96"/>
    </row>
    <row r="282" spans="2:8" ht="15.6" x14ac:dyDescent="0.3">
      <c r="B282" s="93"/>
      <c r="C282" s="94"/>
      <c r="D282" s="94"/>
      <c r="E282" s="94"/>
      <c r="F282" s="97"/>
      <c r="G282" s="96"/>
      <c r="H282" s="96"/>
    </row>
    <row r="283" spans="2:8" ht="15.6" x14ac:dyDescent="0.3">
      <c r="B283" s="93"/>
      <c r="C283" s="94"/>
      <c r="D283" s="94"/>
      <c r="E283" s="94"/>
      <c r="F283" s="97"/>
      <c r="G283" s="96"/>
      <c r="H283" s="96"/>
    </row>
    <row r="284" spans="2:8" ht="15.6" x14ac:dyDescent="0.3">
      <c r="B284" s="93"/>
      <c r="C284" s="94"/>
      <c r="D284" s="94"/>
      <c r="E284" s="94"/>
      <c r="F284" s="97"/>
      <c r="G284" s="96"/>
      <c r="H284" s="96"/>
    </row>
    <row r="285" spans="2:8" ht="15.6" x14ac:dyDescent="0.3">
      <c r="B285" s="93"/>
      <c r="C285" s="94"/>
      <c r="D285" s="94"/>
      <c r="E285" s="94"/>
      <c r="F285" s="97"/>
      <c r="G285" s="96"/>
      <c r="H285" s="96"/>
    </row>
    <row r="286" spans="2:8" ht="15.6" x14ac:dyDescent="0.3">
      <c r="B286" s="93"/>
      <c r="C286" s="94"/>
      <c r="D286" s="94"/>
      <c r="E286" s="94"/>
      <c r="F286" s="97"/>
      <c r="G286" s="96"/>
      <c r="H286" s="96"/>
    </row>
    <row r="287" spans="2:8" ht="15.6" x14ac:dyDescent="0.3">
      <c r="B287" s="93"/>
      <c r="C287" s="94"/>
      <c r="D287" s="94"/>
      <c r="E287" s="94"/>
      <c r="F287" s="97"/>
      <c r="G287" s="96"/>
      <c r="H287" s="96"/>
    </row>
    <row r="288" spans="2:8" ht="15.6" x14ac:dyDescent="0.3">
      <c r="B288" s="93"/>
      <c r="C288" s="94"/>
      <c r="D288" s="94"/>
      <c r="E288" s="94"/>
      <c r="F288" s="97"/>
      <c r="G288" s="96"/>
      <c r="H288" s="96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січень-серпень2020</vt:lpstr>
      <vt:lpstr>'січень-серпень2020'!Область_печати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2020-08-04T11:31:07Z</cp:lastPrinted>
  <dcterms:created xsi:type="dcterms:W3CDTF">2020-03-13T14:50:00Z</dcterms:created>
  <dcterms:modified xsi:type="dcterms:W3CDTF">2020-12-04T13:57:29Z</dcterms:modified>
</cp:coreProperties>
</file>