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серпень" sheetId="1" r:id="rId1"/>
  </sheets>
  <externalReferences>
    <externalReference r:id="rId2"/>
  </externalReferences>
  <definedNames>
    <definedName name="_xlnm.Print_Titles" localSheetId="0">серпень!$A:$E</definedName>
    <definedName name="_xlnm.Print_Area" localSheetId="0">серпень!$D$1:$N$123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J117" i="1"/>
  <c r="M117" i="1" s="1"/>
  <c r="I117" i="1"/>
  <c r="H117" i="1"/>
  <c r="N117" i="1" s="1"/>
  <c r="G117" i="1"/>
  <c r="J116" i="1"/>
  <c r="I116" i="1"/>
  <c r="H116" i="1"/>
  <c r="G116" i="1"/>
  <c r="N115" i="1"/>
  <c r="M115" i="1"/>
  <c r="L115" i="1"/>
  <c r="K115" i="1"/>
  <c r="J114" i="1"/>
  <c r="N114" i="1" s="1"/>
  <c r="I114" i="1"/>
  <c r="I112" i="1" s="1"/>
  <c r="H114" i="1"/>
  <c r="G114" i="1"/>
  <c r="N113" i="1"/>
  <c r="L113" i="1"/>
  <c r="H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J107" i="1"/>
  <c r="I107" i="1"/>
  <c r="H107" i="1"/>
  <c r="G107" i="1"/>
  <c r="J106" i="1"/>
  <c r="N106" i="1" s="1"/>
  <c r="I105" i="1"/>
  <c r="H105" i="1"/>
  <c r="G105" i="1"/>
  <c r="G91" i="1" s="1"/>
  <c r="G83" i="1" s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J92" i="1"/>
  <c r="M92" i="1" s="1"/>
  <c r="I92" i="1"/>
  <c r="H92" i="1"/>
  <c r="N92" i="1" s="1"/>
  <c r="G92" i="1"/>
  <c r="F92" i="1"/>
  <c r="J90" i="1"/>
  <c r="K90" i="1" s="1"/>
  <c r="N89" i="1"/>
  <c r="M89" i="1"/>
  <c r="L89" i="1"/>
  <c r="K89" i="1"/>
  <c r="I88" i="1"/>
  <c r="I84" i="1" s="1"/>
  <c r="H88" i="1"/>
  <c r="G88" i="1"/>
  <c r="F88" i="1"/>
  <c r="N87" i="1"/>
  <c r="L87" i="1"/>
  <c r="N86" i="1"/>
  <c r="M86" i="1"/>
  <c r="L86" i="1"/>
  <c r="K86" i="1"/>
  <c r="J85" i="1"/>
  <c r="I85" i="1"/>
  <c r="H85" i="1"/>
  <c r="G85" i="1"/>
  <c r="G84" i="1"/>
  <c r="N82" i="1"/>
  <c r="L82" i="1"/>
  <c r="N81" i="1"/>
  <c r="L81" i="1"/>
  <c r="N80" i="1"/>
  <c r="L80" i="1"/>
  <c r="N79" i="1"/>
  <c r="L79" i="1"/>
  <c r="J78" i="1"/>
  <c r="N78" i="1" s="1"/>
  <c r="I78" i="1"/>
  <c r="I77" i="1" s="1"/>
  <c r="H78" i="1"/>
  <c r="H77" i="1" s="1"/>
  <c r="G78" i="1"/>
  <c r="G77" i="1" s="1"/>
  <c r="N76" i="1"/>
  <c r="L76" i="1"/>
  <c r="N75" i="1"/>
  <c r="M75" i="1"/>
  <c r="L75" i="1"/>
  <c r="K75" i="1"/>
  <c r="N74" i="1"/>
  <c r="M74" i="1"/>
  <c r="L74" i="1"/>
  <c r="K74" i="1"/>
  <c r="N73" i="1"/>
  <c r="L73" i="1"/>
  <c r="J72" i="1"/>
  <c r="N72" i="1" s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J61" i="1"/>
  <c r="N61" i="1" s="1"/>
  <c r="I61" i="1"/>
  <c r="H61" i="1"/>
  <c r="G61" i="1"/>
  <c r="N60" i="1"/>
  <c r="L60" i="1"/>
  <c r="N59" i="1"/>
  <c r="M59" i="1"/>
  <c r="L59" i="1"/>
  <c r="K59" i="1"/>
  <c r="J58" i="1"/>
  <c r="I58" i="1"/>
  <c r="H58" i="1"/>
  <c r="G58" i="1"/>
  <c r="N57" i="1"/>
  <c r="L57" i="1"/>
  <c r="N56" i="1"/>
  <c r="M56" i="1"/>
  <c r="L56" i="1"/>
  <c r="K56" i="1"/>
  <c r="J55" i="1"/>
  <c r="I55" i="1"/>
  <c r="H55" i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J44" i="1"/>
  <c r="I44" i="1"/>
  <c r="H44" i="1"/>
  <c r="H43" i="1" s="1"/>
  <c r="G44" i="1"/>
  <c r="G43" i="1"/>
  <c r="N42" i="1"/>
  <c r="L42" i="1"/>
  <c r="J41" i="1"/>
  <c r="N41" i="1" s="1"/>
  <c r="J40" i="1"/>
  <c r="N40" i="1" s="1"/>
  <c r="N39" i="1"/>
  <c r="M39" i="1"/>
  <c r="L39" i="1"/>
  <c r="K39" i="1"/>
  <c r="L38" i="1"/>
  <c r="J38" i="1"/>
  <c r="I38" i="1"/>
  <c r="H38" i="1"/>
  <c r="N38" i="1" s="1"/>
  <c r="G38" i="1"/>
  <c r="N37" i="1"/>
  <c r="M37" i="1"/>
  <c r="L37" i="1"/>
  <c r="J36" i="1"/>
  <c r="I36" i="1"/>
  <c r="H36" i="1"/>
  <c r="G36" i="1"/>
  <c r="N35" i="1"/>
  <c r="M35" i="1"/>
  <c r="L35" i="1"/>
  <c r="K35" i="1"/>
  <c r="N34" i="1"/>
  <c r="J34" i="1"/>
  <c r="K34" i="1" s="1"/>
  <c r="I33" i="1"/>
  <c r="H33" i="1"/>
  <c r="G33" i="1"/>
  <c r="G24" i="1" s="1"/>
  <c r="J32" i="1"/>
  <c r="N32" i="1" s="1"/>
  <c r="J31" i="1"/>
  <c r="N31" i="1" s="1"/>
  <c r="N30" i="1"/>
  <c r="L30" i="1"/>
  <c r="N29" i="1"/>
  <c r="L29" i="1"/>
  <c r="J28" i="1"/>
  <c r="N28" i="1" s="1"/>
  <c r="I27" i="1"/>
  <c r="I24" i="1" s="1"/>
  <c r="H27" i="1"/>
  <c r="H24" i="1" s="1"/>
  <c r="G27" i="1"/>
  <c r="N26" i="1"/>
  <c r="L26" i="1"/>
  <c r="J25" i="1"/>
  <c r="L25" i="1" s="1"/>
  <c r="J23" i="1"/>
  <c r="L23" i="1" s="1"/>
  <c r="J22" i="1"/>
  <c r="L22" i="1" s="1"/>
  <c r="N21" i="1"/>
  <c r="J21" i="1"/>
  <c r="L21" i="1" s="1"/>
  <c r="N20" i="1"/>
  <c r="L20" i="1"/>
  <c r="J20" i="1"/>
  <c r="M20" i="1" s="1"/>
  <c r="M19" i="1"/>
  <c r="L19" i="1"/>
  <c r="K19" i="1"/>
  <c r="J19" i="1"/>
  <c r="N19" i="1" s="1"/>
  <c r="J18" i="1"/>
  <c r="K18" i="1" s="1"/>
  <c r="J17" i="1"/>
  <c r="L17" i="1" s="1"/>
  <c r="N16" i="1"/>
  <c r="J16" i="1"/>
  <c r="M16" i="1" s="1"/>
  <c r="N15" i="1"/>
  <c r="L15" i="1"/>
  <c r="N14" i="1"/>
  <c r="M14" i="1"/>
  <c r="L14" i="1"/>
  <c r="K14" i="1"/>
  <c r="I13" i="1"/>
  <c r="H13" i="1"/>
  <c r="G13" i="1"/>
  <c r="J12" i="1"/>
  <c r="L12" i="1" s="1"/>
  <c r="J11" i="1"/>
  <c r="M11" i="1" s="1"/>
  <c r="N10" i="1"/>
  <c r="L10" i="1"/>
  <c r="N9" i="1"/>
  <c r="M9" i="1"/>
  <c r="J9" i="1"/>
  <c r="L9" i="1" s="1"/>
  <c r="N8" i="1"/>
  <c r="L8" i="1"/>
  <c r="J8" i="1"/>
  <c r="K8" i="1" s="1"/>
  <c r="I7" i="1"/>
  <c r="I6" i="1" s="1"/>
  <c r="H7" i="1"/>
  <c r="G7" i="1"/>
  <c r="F7" i="1"/>
  <c r="H6" i="1"/>
  <c r="H5" i="1" l="1"/>
  <c r="J77" i="1"/>
  <c r="N77" i="1" s="1"/>
  <c r="M18" i="1"/>
  <c r="M17" i="1"/>
  <c r="N18" i="1"/>
  <c r="J27" i="1"/>
  <c r="N27" i="1" s="1"/>
  <c r="L28" i="1"/>
  <c r="L32" i="1"/>
  <c r="G6" i="1"/>
  <c r="G5" i="1" s="1"/>
  <c r="G122" i="1" s="1"/>
  <c r="K9" i="1"/>
  <c r="N12" i="1"/>
  <c r="J13" i="1"/>
  <c r="L13" i="1" s="1"/>
  <c r="L16" i="1"/>
  <c r="N17" i="1"/>
  <c r="M21" i="1"/>
  <c r="M28" i="1"/>
  <c r="J33" i="1"/>
  <c r="M34" i="1"/>
  <c r="L55" i="1"/>
  <c r="I43" i="1"/>
  <c r="I5" i="1" s="1"/>
  <c r="H84" i="1"/>
  <c r="H83" i="1" s="1"/>
  <c r="N90" i="1"/>
  <c r="J105" i="1"/>
  <c r="J91" i="1" s="1"/>
  <c r="H91" i="1"/>
  <c r="N11" i="1"/>
  <c r="K28" i="1"/>
  <c r="M106" i="1"/>
  <c r="M114" i="1"/>
  <c r="M55" i="1"/>
  <c r="M85" i="1"/>
  <c r="L85" i="1"/>
  <c r="I83" i="1"/>
  <c r="M91" i="1"/>
  <c r="M105" i="1"/>
  <c r="L105" i="1"/>
  <c r="K13" i="1"/>
  <c r="K23" i="1"/>
  <c r="L36" i="1"/>
  <c r="L41" i="1"/>
  <c r="M44" i="1"/>
  <c r="L44" i="1"/>
  <c r="K55" i="1"/>
  <c r="M58" i="1"/>
  <c r="L58" i="1"/>
  <c r="L61" i="1"/>
  <c r="K85" i="1"/>
  <c r="K105" i="1"/>
  <c r="L107" i="1"/>
  <c r="K107" i="1"/>
  <c r="L116" i="1"/>
  <c r="K116" i="1"/>
  <c r="K11" i="1"/>
  <c r="K12" i="1"/>
  <c r="M13" i="1"/>
  <c r="M23" i="1"/>
  <c r="J24" i="1"/>
  <c r="L31" i="1"/>
  <c r="L33" i="1"/>
  <c r="M36" i="1"/>
  <c r="M38" i="1"/>
  <c r="K44" i="1"/>
  <c r="K58" i="1"/>
  <c r="M72" i="1"/>
  <c r="L72" i="1"/>
  <c r="N85" i="1"/>
  <c r="N91" i="1"/>
  <c r="I91" i="1"/>
  <c r="L91" i="1" s="1"/>
  <c r="N105" i="1"/>
  <c r="M107" i="1"/>
  <c r="M116" i="1"/>
  <c r="M8" i="1"/>
  <c r="J7" i="1"/>
  <c r="L11" i="1"/>
  <c r="M12" i="1"/>
  <c r="N13" i="1"/>
  <c r="K16" i="1"/>
  <c r="K17" i="1"/>
  <c r="L18" i="1"/>
  <c r="K20" i="1"/>
  <c r="K21" i="1"/>
  <c r="N22" i="1"/>
  <c r="N23" i="1"/>
  <c r="N25" i="1"/>
  <c r="K33" i="1"/>
  <c r="L34" i="1"/>
  <c r="N36" i="1"/>
  <c r="K38" i="1"/>
  <c r="L40" i="1"/>
  <c r="J43" i="1"/>
  <c r="N44" i="1"/>
  <c r="N58" i="1"/>
  <c r="K72" i="1"/>
  <c r="L77" i="1"/>
  <c r="L78" i="1"/>
  <c r="M90" i="1"/>
  <c r="J88" i="1"/>
  <c r="L90" i="1"/>
  <c r="L92" i="1"/>
  <c r="K92" i="1"/>
  <c r="L106" i="1"/>
  <c r="K106" i="1"/>
  <c r="N107" i="1"/>
  <c r="L114" i="1"/>
  <c r="J112" i="1"/>
  <c r="K114" i="1"/>
  <c r="N116" i="1"/>
  <c r="L117" i="1"/>
  <c r="K117" i="1"/>
  <c r="N55" i="1"/>
  <c r="M27" i="1" l="1"/>
  <c r="L27" i="1"/>
  <c r="K27" i="1"/>
  <c r="N33" i="1"/>
  <c r="M33" i="1"/>
  <c r="I122" i="1"/>
  <c r="H122" i="1"/>
  <c r="N112" i="1"/>
  <c r="M112" i="1"/>
  <c r="L112" i="1"/>
  <c r="K112" i="1"/>
  <c r="N88" i="1"/>
  <c r="M88" i="1"/>
  <c r="L88" i="1"/>
  <c r="K88" i="1"/>
  <c r="L24" i="1"/>
  <c r="K24" i="1"/>
  <c r="N24" i="1"/>
  <c r="M24" i="1"/>
  <c r="N7" i="1"/>
  <c r="M7" i="1"/>
  <c r="L7" i="1"/>
  <c r="K7" i="1"/>
  <c r="J6" i="1"/>
  <c r="J84" i="1"/>
  <c r="K91" i="1"/>
  <c r="M43" i="1"/>
  <c r="L43" i="1"/>
  <c r="N43" i="1"/>
  <c r="K43" i="1"/>
  <c r="M84" i="1" l="1"/>
  <c r="L84" i="1"/>
  <c r="K84" i="1"/>
  <c r="J83" i="1"/>
  <c r="N84" i="1"/>
  <c r="K6" i="1"/>
  <c r="N6" i="1"/>
  <c r="M6" i="1"/>
  <c r="J5" i="1"/>
  <c r="L6" i="1"/>
  <c r="M83" i="1" l="1"/>
  <c r="L83" i="1"/>
  <c r="K83" i="1"/>
  <c r="N83" i="1"/>
  <c r="J122" i="1"/>
  <c r="K5" i="1"/>
  <c r="L5" i="1"/>
  <c r="N5" i="1"/>
  <c r="M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<sst xmlns="http://schemas.openxmlformats.org/spreadsheetml/2006/main" count="134" uniqueCount="132">
  <si>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01.09.2016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</si>
  <si>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</si>
  <si>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</si>
  <si>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</si>
  <si>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</si>
  <si>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</si>
  <si>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</si>
  <si>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</si>
  <si>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</si>
  <si>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січень-серпень 2016 року з урах.змін</t>
  </si>
  <si>
    <t>ФАКТ</t>
  </si>
  <si>
    <t xml:space="preserve"> % виконання до плану січня-серпня п.р.</t>
  </si>
  <si>
    <t>Відхилення факту від плану січня-серпня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</si>
  <si>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</si>
  <si>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</si>
  <si>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01.09.2016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</si>
  <si>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</si>
  <si>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</si>
  <si>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</si>
  <si>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</si>
  <si>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</si>
  <si>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</si>
  <si>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</si>
  <si>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</si>
  <si>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</si>
  <si>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</si>
  <si>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</si>
  <si>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</si>
  <si>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</si>
  <si>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</si>
  <si>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</si>
  <si>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</si>
  <si>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</si>
  <si>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</si>
  <si>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</si>
  <si>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</si>
  <si>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</si>
  <si>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</si>
  <si>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</si>
  <si>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</si>
  <si>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</si>
  <si>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</si>
  <si>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</si>
  <si>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</si>
  <si>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</si>
  <si>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</si>
  <si>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</si>
  <si>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</si>
  <si>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</si>
  <si>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</si>
  <si>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</si>
  <si>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</si>
  <si>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</si>
  <si>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</si>
  <si>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</si>
  <si>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</si>
  <si>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</si>
  <si>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</si>
  <si>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</si>
  <si>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</si>
  <si>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</si>
  <si>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</si>
  <si>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</si>
  <si>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</si>
  <si>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</si>
  <si>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</si>
  <si>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</si>
  <si>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</si>
  <si>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</si>
  <si>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</si>
  <si>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</si>
  <si>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</si>
  <si>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</si>
  <si>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</si>
  <si>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</si>
  <si>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</si>
  <si>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</si>
  <si>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</si>
  <si>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</si>
  <si>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</si>
  <si>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</si>
  <si>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</si>
  <si>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</si>
  <si>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</si>
  <si>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</si>
  <si>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</si>
  <si>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</si>
  <si>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</si>
  <si>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</si>
  <si>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</si>
  <si>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</si>
  <si>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</si>
  <si>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</si>
  <si>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</si>
  <si>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</si>
  <si>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</si>
  <si>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</si>
  <si>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</si>
  <si>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</si>
  <si>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21081100  21081500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</si>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</sst>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30" zoomScaleNormal="50" zoomScaleSheetLayoutView="30" workbookViewId="0">
      <selection activeCell="J8" sqref="J8"/>
    </sheetView>
  </sheetViews>
  <sheetFormatPr defaultColWidth="9.140625" defaultRowHeight="25.5" x14ac:dyDescent="0.35"/>
  <cols>
    <col min="1" max="3" width="0.7109375" style="145" hidden="1" customWidth="1"/>
    <col min="4" max="4" width="50" style="145" customWidth="1"/>
    <col min="5" max="5" width="241" style="145" customWidth="1"/>
    <col min="6" max="6" width="53.42578125" style="145" hidden="1" customWidth="1"/>
    <col min="7" max="8" width="57.42578125" style="145" customWidth="1"/>
    <col min="9" max="9" width="49.85546875" style="145" customWidth="1"/>
    <col min="10" max="10" width="52.140625" style="145" customWidth="1"/>
    <col min="11" max="11" width="43.7109375" style="145" customWidth="1"/>
    <col min="12" max="12" width="43.140625" style="145" customWidth="1"/>
    <col min="13" max="13" width="44.85546875" style="144" customWidth="1"/>
    <col min="14" max="14" width="48" style="144" customWidth="1"/>
    <col min="15" max="16384" width="9.140625" style="144"/>
  </cols>
  <sheetData>
    <row r="1" spans="1:17" s="6" customFormat="1" ht="120.75" customHeight="1" thickBot="1" x14ac:dyDescent="0.75">
      <c r="A1" s="1"/>
      <c r="B1" s="2"/>
      <c r="C1" s="2"/>
      <c r="D1" s="3"/>
      <c r="E1" s="152" t="s">
        <v>0</v>
      </c>
      <c r="F1" s="152"/>
      <c r="G1" s="152"/>
      <c r="H1" s="152"/>
      <c r="I1" s="152"/>
      <c r="J1" s="152"/>
      <c r="K1" s="152"/>
      <c r="L1" s="152"/>
      <c r="M1" s="152"/>
      <c r="N1" s="4"/>
      <c r="O1" s="5"/>
      <c r="P1" s="5"/>
      <c r="Q1" s="5"/>
    </row>
    <row r="2" spans="1:17" s="12" customFormat="1" ht="39" customHeight="1" x14ac:dyDescent="0.4">
      <c r="A2" s="153" t="s">
        <v>1</v>
      </c>
      <c r="B2" s="7"/>
      <c r="C2" s="7"/>
      <c r="D2" s="156" t="s">
        <v>2</v>
      </c>
      <c r="E2" s="8" t="s">
        <v>3</v>
      </c>
      <c r="F2" s="158" t="s">
        <v>4</v>
      </c>
      <c r="G2" s="158"/>
      <c r="H2" s="158"/>
      <c r="I2" s="158"/>
      <c r="J2" s="158"/>
      <c r="K2" s="158"/>
      <c r="L2" s="158"/>
      <c r="M2" s="9"/>
      <c r="N2" s="10"/>
      <c r="O2" s="11"/>
      <c r="P2" s="11"/>
      <c r="Q2" s="11"/>
    </row>
    <row r="3" spans="1:17" s="16" customFormat="1" ht="57.75" customHeight="1" x14ac:dyDescent="0.4">
      <c r="A3" s="154"/>
      <c r="B3" s="13"/>
      <c r="C3" s="13"/>
      <c r="D3" s="157"/>
      <c r="E3" s="159" t="s">
        <v>5</v>
      </c>
      <c r="F3" s="161" t="s">
        <v>6</v>
      </c>
      <c r="G3" s="161" t="s">
        <v>7</v>
      </c>
      <c r="H3" s="162" t="s">
        <v>8</v>
      </c>
      <c r="I3" s="164" t="s">
        <v>9</v>
      </c>
      <c r="J3" s="14" t="s">
        <v>10</v>
      </c>
      <c r="K3" s="148" t="s">
        <v>11</v>
      </c>
      <c r="L3" s="146" t="s">
        <v>12</v>
      </c>
      <c r="M3" s="148" t="s">
        <v>13</v>
      </c>
      <c r="N3" s="150" t="s">
        <v>14</v>
      </c>
      <c r="O3" s="15"/>
      <c r="P3" s="15"/>
      <c r="Q3" s="15"/>
    </row>
    <row r="4" spans="1:17" s="16" customFormat="1" ht="81.75" customHeight="1" thickBot="1" x14ac:dyDescent="0.45">
      <c r="A4" s="155"/>
      <c r="B4" s="13"/>
      <c r="C4" s="13"/>
      <c r="D4" s="157"/>
      <c r="E4" s="160"/>
      <c r="F4" s="162"/>
      <c r="G4" s="162"/>
      <c r="H4" s="163"/>
      <c r="I4" s="165"/>
      <c r="J4" s="17" t="s">
        <v>15</v>
      </c>
      <c r="K4" s="149"/>
      <c r="L4" s="147"/>
      <c r="M4" s="149"/>
      <c r="N4" s="151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2215433.2000000002</v>
      </c>
      <c r="I5" s="23">
        <f>I6+I24+I38+I40+I43+I77</f>
        <v>1407825.2</v>
      </c>
      <c r="J5" s="23">
        <f>J6+J24+J38+J40+J43+J77</f>
        <v>1831775.6172100003</v>
      </c>
      <c r="K5" s="24">
        <f>J5/I5</f>
        <v>1.3011385342512696</v>
      </c>
      <c r="L5" s="25">
        <f t="shared" ref="L5:L68" si="0">J5-I5</f>
        <v>423950.41721000033</v>
      </c>
      <c r="M5" s="26">
        <f>J5/H5</f>
        <v>0.82682502781397338</v>
      </c>
      <c r="N5" s="27">
        <f t="shared" ref="N5:N68" si="1">J5-H5</f>
        <v>-383657.5827899999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1277792.1000000001</v>
      </c>
      <c r="I6" s="31">
        <f>I7+I13</f>
        <v>809787.6</v>
      </c>
      <c r="J6" s="31">
        <f>J7+J13</f>
        <v>962605.61726000032</v>
      </c>
      <c r="K6" s="32">
        <f>J6/I6</f>
        <v>1.1887137037662721</v>
      </c>
      <c r="L6" s="31">
        <f t="shared" si="0"/>
        <v>152818.01726000034</v>
      </c>
      <c r="M6" s="26">
        <f>J6/H6</f>
        <v>0.75333508264763904</v>
      </c>
      <c r="N6" s="27">
        <f t="shared" si="1"/>
        <v>-315186.48273999977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1017008.4</v>
      </c>
      <c r="I7" s="38">
        <f>I8+I9+I11+I12+I10</f>
        <v>666866.6</v>
      </c>
      <c r="J7" s="38">
        <f>J8+J9+J11+J12+J10+0.15298</f>
        <v>725168.19967</v>
      </c>
      <c r="K7" s="39">
        <f>J7/I7</f>
        <v>1.0874261803934999</v>
      </c>
      <c r="L7" s="40">
        <f t="shared" si="0"/>
        <v>58301.599670000025</v>
      </c>
      <c r="M7" s="26">
        <f>J7/H7</f>
        <v>0.71304052126806428</v>
      </c>
      <c r="N7" s="27">
        <f t="shared" si="1"/>
        <v>-291840.20033000002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924308.4</v>
      </c>
      <c r="I8" s="43">
        <v>611296.6</v>
      </c>
      <c r="J8" s="44">
        <f>1614080.29602-968448.17778</f>
        <v>645632.11823999998</v>
      </c>
      <c r="K8" s="45">
        <f>J8/I8</f>
        <v>1.0561683448591077</v>
      </c>
      <c r="L8" s="44">
        <f t="shared" si="0"/>
        <v>34335.518240000005</v>
      </c>
      <c r="M8" s="45">
        <f>J8/H8</f>
        <v>0.69850292201174413</v>
      </c>
      <c r="N8" s="46">
        <f t="shared" si="1"/>
        <v>-278676.28176000004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4560</v>
      </c>
      <c r="J9" s="44">
        <f>14548.57761-8729.14654</f>
        <v>5819.4310700000005</v>
      </c>
      <c r="K9" s="45">
        <f>J9/I9</f>
        <v>1.2761910241228072</v>
      </c>
      <c r="L9" s="44">
        <f t="shared" si="0"/>
        <v>1259.4310700000005</v>
      </c>
      <c r="M9" s="45">
        <f>J9/H9</f>
        <v>0.78640960405405413</v>
      </c>
      <c r="N9" s="46">
        <f t="shared" si="1"/>
        <v>-1580.5689299999995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29300</v>
      </c>
      <c r="J11" s="44">
        <f>98042.36703-58825.42021</f>
        <v>39216.946819999997</v>
      </c>
      <c r="K11" s="45">
        <f>J11/I11</f>
        <v>1.3384623488054606</v>
      </c>
      <c r="L11" s="44">
        <f t="shared" si="0"/>
        <v>9916.9468199999974</v>
      </c>
      <c r="M11" s="45">
        <f>J11/H11</f>
        <v>0.75128250613026815</v>
      </c>
      <c r="N11" s="46">
        <f t="shared" si="1"/>
        <v>-12983.053180000003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21710</v>
      </c>
      <c r="J12" s="44">
        <f>86248.87628-51749.32572</f>
        <v>34499.550559999996</v>
      </c>
      <c r="K12" s="45">
        <f>J12/I12</f>
        <v>1.5891087314601564</v>
      </c>
      <c r="L12" s="44">
        <f t="shared" si="0"/>
        <v>12789.550559999996</v>
      </c>
      <c r="M12" s="45">
        <f>J12/H12</f>
        <v>1.0422824942598186</v>
      </c>
      <c r="N12" s="46">
        <f t="shared" si="1"/>
        <v>1399.550559999996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260783.7</v>
      </c>
      <c r="I13" s="38">
        <f>I14+I15+I16+I17+I18+I19+I20+I21+I22+I23</f>
        <v>142921</v>
      </c>
      <c r="J13" s="38">
        <f>J14+J15+J16+J17+J18+J19+J20+J21+J22+J23</f>
        <v>237437.41759000029</v>
      </c>
      <c r="K13" s="26">
        <f>J13/I13</f>
        <v>1.6613193133969135</v>
      </c>
      <c r="L13" s="38">
        <f t="shared" si="0"/>
        <v>94516.417590000288</v>
      </c>
      <c r="M13" s="26">
        <f>J13/H13</f>
        <v>0.91047645075209949</v>
      </c>
      <c r="N13" s="27">
        <f t="shared" si="1"/>
        <v>-23346.282409999723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617</v>
      </c>
      <c r="J14" s="44">
        <v>920.08076000000005</v>
      </c>
      <c r="K14" s="45">
        <f>J14/I14</f>
        <v>1.491216790923825</v>
      </c>
      <c r="L14" s="44">
        <f t="shared" si="0"/>
        <v>303.08076000000005</v>
      </c>
      <c r="M14" s="45">
        <f>J14/H14</f>
        <v>1.0131932166061006</v>
      </c>
      <c r="N14" s="46">
        <f t="shared" si="1"/>
        <v>11.980760000000032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87.207490000000007</v>
      </c>
      <c r="K15" s="45">
        <v>0</v>
      </c>
      <c r="L15" s="44">
        <f t="shared" si="0"/>
        <v>87.207490000000007</v>
      </c>
      <c r="M15" s="45">
        <v>0</v>
      </c>
      <c r="N15" s="46">
        <f t="shared" si="1"/>
        <v>87.207490000000007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135807</v>
      </c>
      <c r="I16" s="43">
        <v>81250</v>
      </c>
      <c r="J16" s="44">
        <f>1240442.65314-1116398.3878</f>
        <v>124044.26534000016</v>
      </c>
      <c r="K16" s="45">
        <f t="shared" ref="K16:K21" si="2">J16/I16</f>
        <v>1.5266986503384634</v>
      </c>
      <c r="L16" s="44">
        <f t="shared" si="0"/>
        <v>42794.265340000158</v>
      </c>
      <c r="M16" s="45">
        <f t="shared" ref="M16:M21" si="3">J16/H16</f>
        <v>0.91338638906683867</v>
      </c>
      <c r="N16" s="46">
        <f t="shared" si="1"/>
        <v>-11762.734659999842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8080</v>
      </c>
      <c r="J17" s="44">
        <f>105728.6913-95155.82196</f>
        <v>10572.869340000005</v>
      </c>
      <c r="K17" s="45">
        <f t="shared" si="2"/>
        <v>1.3085234331683173</v>
      </c>
      <c r="L17" s="44">
        <f t="shared" si="0"/>
        <v>2492.8693400000047</v>
      </c>
      <c r="M17" s="45">
        <f t="shared" si="3"/>
        <v>0.78317550666666702</v>
      </c>
      <c r="N17" s="46">
        <f t="shared" si="1"/>
        <v>-2927.1306599999953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53000</v>
      </c>
      <c r="I18" s="43">
        <v>15520</v>
      </c>
      <c r="J18" s="44">
        <f>396248.29337-356623.46403</f>
        <v>39624.829340000055</v>
      </c>
      <c r="K18" s="45">
        <f t="shared" si="2"/>
        <v>2.5531462203608282</v>
      </c>
      <c r="L18" s="44">
        <f t="shared" si="0"/>
        <v>24104.829340000055</v>
      </c>
      <c r="M18" s="45">
        <f t="shared" si="3"/>
        <v>0.74763828943396327</v>
      </c>
      <c r="N18" s="46">
        <f t="shared" si="1"/>
        <v>-13375.170659999945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12700</v>
      </c>
      <c r="I19" s="43">
        <v>5020</v>
      </c>
      <c r="J19" s="44">
        <f>76471.5605-68824.40443</f>
        <v>7647.1560700000118</v>
      </c>
      <c r="K19" s="45">
        <f t="shared" si="2"/>
        <v>1.5233378625498031</v>
      </c>
      <c r="L19" s="44">
        <f t="shared" si="0"/>
        <v>2627.1560700000118</v>
      </c>
      <c r="M19" s="45">
        <f t="shared" si="3"/>
        <v>0.60213827322834734</v>
      </c>
      <c r="N19" s="46">
        <f t="shared" si="1"/>
        <v>-5052.8439299999882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48</v>
      </c>
      <c r="J20" s="44">
        <f>174.65521-157.18969</f>
        <v>17.465519999999998</v>
      </c>
      <c r="K20" s="45">
        <f t="shared" si="2"/>
        <v>0.36386499999999994</v>
      </c>
      <c r="L20" s="44">
        <f t="shared" si="0"/>
        <v>-30.534480000000002</v>
      </c>
      <c r="M20" s="45">
        <f t="shared" si="3"/>
        <v>0.21144697336561744</v>
      </c>
      <c r="N20" s="46">
        <f t="shared" si="1"/>
        <v>-65.134479999999996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44680</v>
      </c>
      <c r="I21" s="43">
        <v>32320</v>
      </c>
      <c r="J21" s="44">
        <f>523356.22859-471020.60562</f>
        <v>52335.622970000026</v>
      </c>
      <c r="K21" s="45">
        <f t="shared" si="2"/>
        <v>1.6192952651608918</v>
      </c>
      <c r="L21" s="44">
        <f t="shared" si="0"/>
        <v>20015.622970000026</v>
      </c>
      <c r="M21" s="45">
        <f t="shared" si="3"/>
        <v>1.1713433968218447</v>
      </c>
      <c r="N21" s="46">
        <f t="shared" si="1"/>
        <v>7655.6229700000258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5.498-4.9482</f>
        <v>0.54980000000000029</v>
      </c>
      <c r="K22" s="45">
        <v>0</v>
      </c>
      <c r="L22" s="44">
        <f t="shared" si="0"/>
        <v>0.54980000000000029</v>
      </c>
      <c r="M22" s="45">
        <v>0</v>
      </c>
      <c r="N22" s="46">
        <f t="shared" si="1"/>
        <v>0.54980000000000029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66</v>
      </c>
      <c r="J23" s="44">
        <f>21873.70962-19686.33866</f>
        <v>2187.3709600000002</v>
      </c>
      <c r="K23" s="45">
        <f>J23/I23</f>
        <v>33.141984242424243</v>
      </c>
      <c r="L23" s="44">
        <f t="shared" si="0"/>
        <v>2121.3709600000002</v>
      </c>
      <c r="M23" s="45">
        <f>J23/H23</f>
        <v>20.635575094339625</v>
      </c>
      <c r="N23" s="46">
        <f t="shared" si="1"/>
        <v>2081.3709600000002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8052.5</v>
      </c>
      <c r="J24" s="38">
        <f>J25+J27+J33+J36</f>
        <v>13768.057030000002</v>
      </c>
      <c r="K24" s="26">
        <f>J24/I24</f>
        <v>1.7097866538342132</v>
      </c>
      <c r="L24" s="38">
        <f t="shared" si="0"/>
        <v>5715.5570300000018</v>
      </c>
      <c r="M24" s="26">
        <f>J24/H24</f>
        <v>0.96764618860869822</v>
      </c>
      <c r="N24" s="27">
        <f t="shared" si="1"/>
        <v>-460.34296999999788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46.055480000000003</v>
      </c>
      <c r="K25" s="45">
        <v>0</v>
      </c>
      <c r="L25" s="44">
        <f t="shared" si="0"/>
        <v>46.055480000000003</v>
      </c>
      <c r="M25" s="45">
        <v>0</v>
      </c>
      <c r="N25" s="27">
        <f t="shared" si="1"/>
        <v>46.055480000000003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46.055480000000003</v>
      </c>
      <c r="K26" s="45">
        <v>0</v>
      </c>
      <c r="L26" s="44">
        <f t="shared" si="0"/>
        <v>46.055480000000003</v>
      </c>
      <c r="M26" s="45">
        <v>0</v>
      </c>
      <c r="N26" s="46">
        <f t="shared" si="1"/>
        <v>46.055480000000003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7780</v>
      </c>
      <c r="J27" s="51">
        <f>J28+J29+J31+J32+J30</f>
        <v>12810.171030000001</v>
      </c>
      <c r="K27" s="26">
        <f>J27/I27</f>
        <v>1.6465515462724938</v>
      </c>
      <c r="L27" s="38">
        <f t="shared" si="0"/>
        <v>5030.1710300000013</v>
      </c>
      <c r="M27" s="26">
        <f>J27/H27</f>
        <v>0.92962053918722798</v>
      </c>
      <c r="N27" s="27">
        <f t="shared" si="1"/>
        <v>-969.82896999999866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7780</v>
      </c>
      <c r="J28" s="44">
        <f>25591.78801-12795.89414</f>
        <v>12795.89387</v>
      </c>
      <c r="K28" s="45">
        <f>J28/I28</f>
        <v>1.6447164357326478</v>
      </c>
      <c r="L28" s="44">
        <f t="shared" si="0"/>
        <v>5015.8938699999999</v>
      </c>
      <c r="M28" s="45">
        <f>J28/H28</f>
        <v>0.92858446081277213</v>
      </c>
      <c r="N28" s="46">
        <f t="shared" si="1"/>
        <v>-984.10613000000012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2.3178700000000001</v>
      </c>
      <c r="K29" s="45">
        <v>0</v>
      </c>
      <c r="L29" s="44">
        <f t="shared" si="0"/>
        <v>2.3178700000000001</v>
      </c>
      <c r="M29" s="45">
        <v>0</v>
      </c>
      <c r="N29" s="46">
        <f t="shared" si="1"/>
        <v>2.3178700000000001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0.51858-0.2593</f>
        <v>0.25928000000000007</v>
      </c>
      <c r="K31" s="45">
        <v>0</v>
      </c>
      <c r="L31" s="44">
        <f t="shared" si="0"/>
        <v>0.25928000000000007</v>
      </c>
      <c r="M31" s="45">
        <v>0</v>
      </c>
      <c r="N31" s="46">
        <f t="shared" si="1"/>
        <v>0.25928000000000007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23.40001-11.7</f>
        <v>11.700010000000002</v>
      </c>
      <c r="K32" s="45">
        <v>0</v>
      </c>
      <c r="L32" s="44">
        <f t="shared" si="0"/>
        <v>11.700010000000002</v>
      </c>
      <c r="M32" s="45">
        <v>0</v>
      </c>
      <c r="N32" s="46">
        <f t="shared" si="1"/>
        <v>11.700010000000002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272.10000000000002</v>
      </c>
      <c r="J33" s="38">
        <f>J35+J34</f>
        <v>911.00163999999995</v>
      </c>
      <c r="K33" s="26">
        <f>J33/I33</f>
        <v>3.3480398382947443</v>
      </c>
      <c r="L33" s="38">
        <f t="shared" si="0"/>
        <v>638.90163999999993</v>
      </c>
      <c r="M33" s="26">
        <f t="shared" ref="M33:M39" si="4">J33/H33</f>
        <v>2.0384910270754082</v>
      </c>
      <c r="N33" s="27">
        <f t="shared" si="1"/>
        <v>464.10163999999997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70.099999999999994</v>
      </c>
      <c r="J34" s="44">
        <f>292.21867-219.16384</f>
        <v>73.054829999999981</v>
      </c>
      <c r="K34" s="45">
        <f>J34/I34</f>
        <v>1.0421516405135518</v>
      </c>
      <c r="L34" s="44">
        <f t="shared" si="0"/>
        <v>2.954829999999987</v>
      </c>
      <c r="M34" s="45">
        <f t="shared" si="4"/>
        <v>0.72331514851485135</v>
      </c>
      <c r="N34" s="46">
        <f t="shared" si="1"/>
        <v>-27.945170000000019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202</v>
      </c>
      <c r="J35" s="44">
        <v>837.94681000000003</v>
      </c>
      <c r="K35" s="45">
        <f>J35/I35</f>
        <v>4.1482515346534656</v>
      </c>
      <c r="L35" s="44">
        <f t="shared" si="0"/>
        <v>635.94681000000003</v>
      </c>
      <c r="M35" s="45">
        <f t="shared" si="4"/>
        <v>2.4225117374963863</v>
      </c>
      <c r="N35" s="46">
        <f t="shared" si="1"/>
        <v>492.04681000000005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0.4</v>
      </c>
      <c r="J36" s="51">
        <f>J37</f>
        <v>0.82887999999999995</v>
      </c>
      <c r="K36" s="26">
        <v>0</v>
      </c>
      <c r="L36" s="38">
        <f t="shared" si="0"/>
        <v>0.42887999999999993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0.4</v>
      </c>
      <c r="J37" s="44">
        <v>0.82887999999999995</v>
      </c>
      <c r="K37" s="45">
        <v>0</v>
      </c>
      <c r="L37" s="44">
        <f t="shared" si="0"/>
        <v>0.42887999999999993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141314</v>
      </c>
      <c r="I38" s="38">
        <f>I39</f>
        <v>99327.5</v>
      </c>
      <c r="J38" s="38">
        <f>J39</f>
        <v>120577.11669</v>
      </c>
      <c r="K38" s="26">
        <f>J38/I38</f>
        <v>1.2139348789610127</v>
      </c>
      <c r="L38" s="38">
        <f t="shared" si="0"/>
        <v>21249.616689999995</v>
      </c>
      <c r="M38" s="26">
        <f t="shared" si="4"/>
        <v>0.85325669565648132</v>
      </c>
      <c r="N38" s="27">
        <f t="shared" si="1"/>
        <v>-20736.883310000005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141314</v>
      </c>
      <c r="I39" s="43">
        <v>99327.5</v>
      </c>
      <c r="J39" s="44">
        <v>120577.11669</v>
      </c>
      <c r="K39" s="45">
        <f>J39/I39</f>
        <v>1.2139348789610127</v>
      </c>
      <c r="L39" s="44">
        <f t="shared" si="0"/>
        <v>21249.616689999995</v>
      </c>
      <c r="M39" s="45">
        <f t="shared" si="4"/>
        <v>0.85325669565648132</v>
      </c>
      <c r="N39" s="46">
        <f t="shared" si="1"/>
        <v>-20736.883310000005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782098.7</v>
      </c>
      <c r="I43" s="38">
        <f>I44+I56+I58+I61+I72</f>
        <v>490657.6</v>
      </c>
      <c r="J43" s="38">
        <f>J44+J56+J58+J61+J72</f>
        <v>734824.79946999997</v>
      </c>
      <c r="K43" s="26">
        <f>J43/I43</f>
        <v>1.4976325638693868</v>
      </c>
      <c r="L43" s="38">
        <f t="shared" si="0"/>
        <v>244167.19946999999</v>
      </c>
      <c r="M43" s="26">
        <f t="shared" ref="M43:M56" si="5">J43/H43</f>
        <v>0.9395550708241811</v>
      </c>
      <c r="N43" s="27">
        <f t="shared" si="1"/>
        <v>-47273.900529999984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565829.89999999991</v>
      </c>
      <c r="I44" s="38">
        <f>I45+I46+I47+I48+I49+I50+I51+I52+I54+I53</f>
        <v>344541.3</v>
      </c>
      <c r="J44" s="38">
        <f>J45+J46+J47+J48+J49+J50+J51+J52+J54+J53</f>
        <v>522516.77891999995</v>
      </c>
      <c r="K44" s="26">
        <f>J44/I44</f>
        <v>1.5165577506092882</v>
      </c>
      <c r="L44" s="38">
        <f t="shared" si="0"/>
        <v>177975.47891999997</v>
      </c>
      <c r="M44" s="26">
        <f t="shared" si="5"/>
        <v>0.92345204613612686</v>
      </c>
      <c r="N44" s="27">
        <f t="shared" si="1"/>
        <v>-43313.121079999954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806</v>
      </c>
      <c r="J45" s="44">
        <v>1556.11771</v>
      </c>
      <c r="K45" s="45">
        <f>J45/I45</f>
        <v>1.9306671339950372</v>
      </c>
      <c r="L45" s="44">
        <f t="shared" si="0"/>
        <v>750.11770999999999</v>
      </c>
      <c r="M45" s="45">
        <f t="shared" si="5"/>
        <v>0.95012682256685799</v>
      </c>
      <c r="N45" s="46">
        <f t="shared" si="1"/>
        <v>-81.682289999999966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743</v>
      </c>
      <c r="J46" s="44">
        <v>844.15076999999997</v>
      </c>
      <c r="K46" s="45">
        <f>J46/I46</f>
        <v>1.1361383176312247</v>
      </c>
      <c r="L46" s="44">
        <f t="shared" si="0"/>
        <v>101.15076999999997</v>
      </c>
      <c r="M46" s="45">
        <f t="shared" si="5"/>
        <v>0.70823959224767175</v>
      </c>
      <c r="N46" s="46">
        <f t="shared" si="1"/>
        <v>-347.74923000000013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85.784819999999996</v>
      </c>
      <c r="K47" s="45">
        <v>0</v>
      </c>
      <c r="L47" s="44">
        <f t="shared" si="0"/>
        <v>82.784819999999996</v>
      </c>
      <c r="M47" s="45">
        <f t="shared" si="5"/>
        <v>6.2162913043478252</v>
      </c>
      <c r="N47" s="46">
        <f t="shared" si="1"/>
        <v>71.984819999999999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32508.3</v>
      </c>
      <c r="I48" s="43">
        <v>14010</v>
      </c>
      <c r="J48" s="44">
        <v>24158.014190000002</v>
      </c>
      <c r="K48" s="45">
        <f>J48/I48</f>
        <v>1.7243407701641686</v>
      </c>
      <c r="L48" s="44">
        <f t="shared" si="0"/>
        <v>10148.014190000002</v>
      </c>
      <c r="M48" s="45">
        <f t="shared" si="5"/>
        <v>0.74313372861699944</v>
      </c>
      <c r="N48" s="46">
        <f t="shared" si="1"/>
        <v>-8350.2858099999976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182812.5</v>
      </c>
      <c r="I49" s="43">
        <v>108900</v>
      </c>
      <c r="J49" s="44">
        <v>174897.25571999999</v>
      </c>
      <c r="K49" s="45">
        <f>J49/I49</f>
        <v>1.6060354060606059</v>
      </c>
      <c r="L49" s="44">
        <f t="shared" si="0"/>
        <v>65997.255719999986</v>
      </c>
      <c r="M49" s="45">
        <f t="shared" si="5"/>
        <v>0.95670293727179478</v>
      </c>
      <c r="N49" s="46">
        <f t="shared" si="1"/>
        <v>-7915.2442800000135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326367.3</v>
      </c>
      <c r="I50" s="43">
        <v>209000</v>
      </c>
      <c r="J50" s="44">
        <v>306294.35784000001</v>
      </c>
      <c r="K50" s="45">
        <f>J50/I50</f>
        <v>1.4655232432535885</v>
      </c>
      <c r="L50" s="44">
        <f t="shared" si="0"/>
        <v>97294.357840000011</v>
      </c>
      <c r="M50" s="45">
        <f t="shared" si="5"/>
        <v>0.93849585372063937</v>
      </c>
      <c r="N50" s="46">
        <f t="shared" si="1"/>
        <v>-20072.942159999977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4630</v>
      </c>
      <c r="J51" s="44">
        <v>7863.1310700000004</v>
      </c>
      <c r="K51" s="45">
        <f>J51/I51</f>
        <v>1.6983004470842333</v>
      </c>
      <c r="L51" s="44">
        <f t="shared" si="0"/>
        <v>3233.1310700000004</v>
      </c>
      <c r="M51" s="45">
        <f t="shared" si="5"/>
        <v>1.1152270086658063</v>
      </c>
      <c r="N51" s="46">
        <f t="shared" si="1"/>
        <v>812.43107000000055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1540</v>
      </c>
      <c r="J52" s="44">
        <v>1413.80162</v>
      </c>
      <c r="K52" s="45">
        <f>J52/I52</f>
        <v>0.91805300000000001</v>
      </c>
      <c r="L52" s="44">
        <f t="shared" si="0"/>
        <v>-126.19838000000004</v>
      </c>
      <c r="M52" s="45">
        <f t="shared" si="5"/>
        <v>0.32155971978984238</v>
      </c>
      <c r="N52" s="46">
        <f t="shared" si="1"/>
        <v>-2982.8983799999996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3439.3</v>
      </c>
      <c r="J53" s="44">
        <v>3207.43129</v>
      </c>
      <c r="K53" s="45">
        <v>0</v>
      </c>
      <c r="L53" s="44">
        <f t="shared" si="0"/>
        <v>-231.86871000000019</v>
      </c>
      <c r="M53" s="45">
        <f t="shared" si="5"/>
        <v>0.53635974749163884</v>
      </c>
      <c r="N53" s="46">
        <f t="shared" si="1"/>
        <v>-2772.56871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3870.9</v>
      </c>
      <c r="I54" s="43">
        <v>1470</v>
      </c>
      <c r="J54" s="44">
        <v>2196.73389</v>
      </c>
      <c r="K54" s="45">
        <v>0</v>
      </c>
      <c r="L54" s="44">
        <f t="shared" si="0"/>
        <v>726.73388999999997</v>
      </c>
      <c r="M54" s="45">
        <f t="shared" si="5"/>
        <v>0.56749951949159105</v>
      </c>
      <c r="N54" s="46">
        <f t="shared" si="1"/>
        <v>-1674.1661100000001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1313.3</v>
      </c>
      <c r="J55" s="38">
        <f>J56</f>
        <v>1301.4552799999999</v>
      </c>
      <c r="K55" s="26">
        <f>J55/I55</f>
        <v>0.9909809487550445</v>
      </c>
      <c r="L55" s="38">
        <f t="shared" si="0"/>
        <v>-11.844720000000052</v>
      </c>
      <c r="M55" s="26">
        <f t="shared" si="5"/>
        <v>0.30889214629862577</v>
      </c>
      <c r="N55" s="27">
        <f t="shared" si="1"/>
        <v>-2911.8447200000001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1313.3</v>
      </c>
      <c r="J56" s="44">
        <v>1301.4552799999999</v>
      </c>
      <c r="K56" s="45">
        <f>J56/I56</f>
        <v>0.9909809487550445</v>
      </c>
      <c r="L56" s="44">
        <f t="shared" si="0"/>
        <v>-11.844720000000052</v>
      </c>
      <c r="M56" s="45">
        <f t="shared" si="5"/>
        <v>0.30889214629862577</v>
      </c>
      <c r="N56" s="46">
        <f t="shared" si="1"/>
        <v>-2911.8447200000001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997.8</v>
      </c>
      <c r="I58" s="38">
        <f>I59+I60</f>
        <v>353</v>
      </c>
      <c r="J58" s="38">
        <f>J59+J60</f>
        <v>894.02481999999998</v>
      </c>
      <c r="K58" s="26">
        <f>J58/I58</f>
        <v>2.5326482152974505</v>
      </c>
      <c r="L58" s="38">
        <f t="shared" si="0"/>
        <v>541.02481999999998</v>
      </c>
      <c r="M58" s="26">
        <f>J58/H58</f>
        <v>0.8959960112246943</v>
      </c>
      <c r="N58" s="27">
        <f t="shared" si="1"/>
        <v>-103.77517999999998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997.8</v>
      </c>
      <c r="I59" s="43">
        <v>353</v>
      </c>
      <c r="J59" s="44">
        <v>859.41525999999999</v>
      </c>
      <c r="K59" s="45">
        <f>J59/I59</f>
        <v>2.4346041359773372</v>
      </c>
      <c r="L59" s="44">
        <f t="shared" si="0"/>
        <v>506.41525999999999</v>
      </c>
      <c r="M59" s="45">
        <f>J59/H59</f>
        <v>0.86131014231308878</v>
      </c>
      <c r="N59" s="46">
        <f t="shared" si="1"/>
        <v>-138.38473999999997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34.609560000000002</v>
      </c>
      <c r="K60" s="45">
        <v>0</v>
      </c>
      <c r="L60" s="44">
        <f t="shared" si="0"/>
        <v>34.609560000000002</v>
      </c>
      <c r="M60" s="45">
        <v>0</v>
      </c>
      <c r="N60" s="46">
        <f t="shared" si="1"/>
        <v>34.609560000000002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-131.44092000000001</v>
      </c>
      <c r="K61" s="26">
        <v>0</v>
      </c>
      <c r="L61" s="38">
        <f t="shared" si="0"/>
        <v>-131.44092000000001</v>
      </c>
      <c r="M61" s="26">
        <v>0</v>
      </c>
      <c r="N61" s="27">
        <f t="shared" si="1"/>
        <v>-131.44092000000001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-11.49052</v>
      </c>
      <c r="K62" s="45">
        <v>0</v>
      </c>
      <c r="L62" s="44">
        <f t="shared" si="0"/>
        <v>-11.49052</v>
      </c>
      <c r="M62" s="45">
        <v>0</v>
      </c>
      <c r="N62" s="46">
        <f t="shared" si="1"/>
        <v>-11.49052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-77.578220000000002</v>
      </c>
      <c r="K63" s="45">
        <v>0</v>
      </c>
      <c r="L63" s="44">
        <f t="shared" si="0"/>
        <v>-77.578220000000002</v>
      </c>
      <c r="M63" s="45">
        <v>0</v>
      </c>
      <c r="N63" s="46">
        <f t="shared" si="1"/>
        <v>-77.578220000000002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4</v>
      </c>
      <c r="K65" s="45">
        <v>0</v>
      </c>
      <c r="L65" s="44">
        <f t="shared" si="0"/>
        <v>4</v>
      </c>
      <c r="M65" s="45">
        <v>0</v>
      </c>
      <c r="N65" s="46">
        <f t="shared" si="1"/>
        <v>4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-9.7104300000000006</v>
      </c>
      <c r="K66" s="45">
        <v>0</v>
      </c>
      <c r="L66" s="44">
        <f t="shared" si="0"/>
        <v>-9.7104300000000006</v>
      </c>
      <c r="M66" s="45">
        <v>0</v>
      </c>
      <c r="N66" s="46">
        <f t="shared" si="1"/>
        <v>-9.7104300000000006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-28.230450000000001</v>
      </c>
      <c r="K67" s="45">
        <v>0</v>
      </c>
      <c r="L67" s="44">
        <f t="shared" si="0"/>
        <v>-28.230450000000001</v>
      </c>
      <c r="M67" s="45">
        <v>0</v>
      </c>
      <c r="N67" s="46">
        <f t="shared" si="1"/>
        <v>-28.230450000000001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-8.4313000000000002</v>
      </c>
      <c r="K69" s="45">
        <v>0</v>
      </c>
      <c r="L69" s="44">
        <f t="shared" ref="L69:L122" si="6">J69-I69</f>
        <v>-8.4313000000000002</v>
      </c>
      <c r="M69" s="45">
        <v>0</v>
      </c>
      <c r="N69" s="46">
        <f t="shared" ref="N69:N122" si="7">J69-H69</f>
        <v>-8.4313000000000002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211057.7</v>
      </c>
      <c r="I72" s="38">
        <f>I74+I75+I73+I76</f>
        <v>144450</v>
      </c>
      <c r="J72" s="38">
        <f>J74+J75+J73+J76</f>
        <v>210243.98136999996</v>
      </c>
      <c r="K72" s="26">
        <f>J72/I72</f>
        <v>1.4554792756663202</v>
      </c>
      <c r="L72" s="38">
        <f t="shared" si="6"/>
        <v>65793.981369999965</v>
      </c>
      <c r="M72" s="26">
        <f>J72/H72</f>
        <v>0.99614456790725925</v>
      </c>
      <c r="N72" s="27">
        <f t="shared" si="7"/>
        <v>-813.71863000004669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si="6"/>
        <v>0</v>
      </c>
      <c r="M73" s="45">
        <v>0</v>
      </c>
      <c r="N73" s="46">
        <f t="shared" si="7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74600</v>
      </c>
      <c r="I74" s="43">
        <v>45950</v>
      </c>
      <c r="J74" s="44">
        <v>71278.489820000003</v>
      </c>
      <c r="K74" s="45">
        <f>J74/I74</f>
        <v>1.5512184944504896</v>
      </c>
      <c r="L74" s="44">
        <f t="shared" si="6"/>
        <v>25328.489820000003</v>
      </c>
      <c r="M74" s="45">
        <f>J74/H74</f>
        <v>0.955475734852547</v>
      </c>
      <c r="N74" s="46">
        <f t="shared" si="7"/>
        <v>-3321.5101799999975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136457.70000000001</v>
      </c>
      <c r="I75" s="43">
        <v>98500</v>
      </c>
      <c r="J75" s="44">
        <v>138963.06331999999</v>
      </c>
      <c r="K75" s="45">
        <f>J75/I75</f>
        <v>1.4107925210152283</v>
      </c>
      <c r="L75" s="44">
        <f t="shared" si="6"/>
        <v>40463.063319999987</v>
      </c>
      <c r="M75" s="45">
        <f>J75/H75</f>
        <v>1.0183599996189294</v>
      </c>
      <c r="N75" s="46">
        <f t="shared" si="7"/>
        <v>2505.3633199999749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36739.769999999997</v>
      </c>
      <c r="I83" s="38">
        <f>I84+I91+I112</f>
        <v>23540.393100000001</v>
      </c>
      <c r="J83" s="38">
        <f>J84+J91+J112</f>
        <v>25725.089550000001</v>
      </c>
      <c r="K83" s="26">
        <f>J83/I83</f>
        <v>1.0928062858049723</v>
      </c>
      <c r="L83" s="38">
        <f t="shared" si="6"/>
        <v>2184.6964499999995</v>
      </c>
      <c r="M83" s="26">
        <f>J83/H83</f>
        <v>0.70019734881301665</v>
      </c>
      <c r="N83" s="27">
        <f t="shared" si="7"/>
        <v>-11014.680449999996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1656.5</v>
      </c>
      <c r="I84" s="38">
        <f>I85+I88</f>
        <v>697</v>
      </c>
      <c r="J84" s="38">
        <f>J85+J88</f>
        <v>1821.2803399999998</v>
      </c>
      <c r="K84" s="26">
        <f>J84/I84</f>
        <v>2.6130277474892392</v>
      </c>
      <c r="L84" s="38">
        <f t="shared" si="6"/>
        <v>1124.2803399999998</v>
      </c>
      <c r="M84" s="26">
        <f>J84/H84</f>
        <v>1.0994750015092061</v>
      </c>
      <c r="N84" s="27">
        <f t="shared" si="7"/>
        <v>164.7803399999998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1221.5</v>
      </c>
      <c r="I85" s="38">
        <f>I87+I86</f>
        <v>503</v>
      </c>
      <c r="J85" s="38">
        <f>J87+J86</f>
        <v>1489.0697599999999</v>
      </c>
      <c r="K85" s="26">
        <f>J85/I85</f>
        <v>2.9603772564612325</v>
      </c>
      <c r="L85" s="38">
        <f t="shared" si="6"/>
        <v>986.06975999999986</v>
      </c>
      <c r="M85" s="26">
        <f>J85/H85</f>
        <v>1.2190501514531313</v>
      </c>
      <c r="N85" s="27">
        <f t="shared" si="7"/>
        <v>267.56975999999986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1221.5</v>
      </c>
      <c r="I86" s="43">
        <v>503</v>
      </c>
      <c r="J86" s="44">
        <v>1438.94175</v>
      </c>
      <c r="K86" s="45">
        <f>J86/I86</f>
        <v>2.8607191848906561</v>
      </c>
      <c r="L86" s="44">
        <f t="shared" si="6"/>
        <v>935.94174999999996</v>
      </c>
      <c r="M86" s="45">
        <f>J86/H86</f>
        <v>1.178012075317233</v>
      </c>
      <c r="N86" s="46">
        <f t="shared" si="7"/>
        <v>217.44174999999996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194</v>
      </c>
      <c r="J88" s="38">
        <f>J90+J89</f>
        <v>332.21057999999999</v>
      </c>
      <c r="K88" s="26">
        <f>J88/I88</f>
        <v>1.7124256701030927</v>
      </c>
      <c r="L88" s="38">
        <f t="shared" si="6"/>
        <v>138.21057999999999</v>
      </c>
      <c r="M88" s="26">
        <f t="shared" ref="M88:M93" si="8">J88/H88</f>
        <v>0.76370248275862063</v>
      </c>
      <c r="N88" s="27">
        <f t="shared" si="7"/>
        <v>-102.78942000000001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3</v>
      </c>
      <c r="J89" s="44">
        <v>-4.2523400000000002</v>
      </c>
      <c r="K89" s="45">
        <f>J89/I89</f>
        <v>-1.4174466666666667</v>
      </c>
      <c r="L89" s="44">
        <f t="shared" si="6"/>
        <v>-7.2523400000000002</v>
      </c>
      <c r="M89" s="45">
        <f t="shared" si="8"/>
        <v>-0.32963875968992251</v>
      </c>
      <c r="N89" s="46">
        <f t="shared" si="7"/>
        <v>-17.152340000000002</v>
      </c>
      <c r="O89" s="28"/>
      <c r="P89" s="15"/>
      <c r="Q89" s="15"/>
    </row>
    <row r="90" spans="1:17" s="16" customFormat="1" ht="124.15" customHeight="1" x14ac:dyDescent="0.45">
      <c r="A90" s="47"/>
      <c r="B90" s="48"/>
      <c r="C90" s="48"/>
      <c r="D90" s="58" t="s">
        <v>99</v>
      </c>
      <c r="E90" s="42" t="s">
        <v>100</v>
      </c>
      <c r="F90" s="43">
        <v>622.79999999999995</v>
      </c>
      <c r="G90" s="43">
        <v>422.1</v>
      </c>
      <c r="H90" s="43">
        <v>422.1</v>
      </c>
      <c r="I90" s="43">
        <v>191</v>
      </c>
      <c r="J90" s="44">
        <f>326.46292+10</f>
        <v>336.46292</v>
      </c>
      <c r="K90" s="45">
        <f>J90/I90</f>
        <v>1.7615859685863875</v>
      </c>
      <c r="L90" s="44">
        <f t="shared" si="6"/>
        <v>145.46292</v>
      </c>
      <c r="M90" s="45">
        <f t="shared" si="8"/>
        <v>0.79711660743899548</v>
      </c>
      <c r="N90" s="46">
        <f t="shared" si="7"/>
        <v>-85.637080000000026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101</v>
      </c>
      <c r="F91" s="37">
        <v>16081.2</v>
      </c>
      <c r="G91" s="38">
        <f>G92+G105+G107</f>
        <v>29288.699999999997</v>
      </c>
      <c r="H91" s="38">
        <f>H92+H105+H107</f>
        <v>34427.369999999995</v>
      </c>
      <c r="I91" s="38">
        <f>I92+I105+I107</f>
        <v>22520.393100000001</v>
      </c>
      <c r="J91" s="38">
        <f>J92+J105+J107</f>
        <v>23342.378669999998</v>
      </c>
      <c r="K91" s="26">
        <f>J91/I91</f>
        <v>1.0364996102132868</v>
      </c>
      <c r="L91" s="38">
        <f t="shared" si="6"/>
        <v>821.9855699999971</v>
      </c>
      <c r="M91" s="26">
        <f t="shared" si="8"/>
        <v>0.67801806150164834</v>
      </c>
      <c r="N91" s="27">
        <f t="shared" si="7"/>
        <v>-11084.991329999997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9" t="s">
        <v>102</v>
      </c>
      <c r="F92" s="60">
        <f>F97+F98+F99+F100+F101+F104+F96+F93</f>
        <v>10982.6</v>
      </c>
      <c r="G92" s="60">
        <f>G93+G96+G97+G98+G99+G100+G101+G104+G102+G103</f>
        <v>24064.699999999997</v>
      </c>
      <c r="H92" s="60">
        <f>H93+H96+H97+H98+H99+H100+H101+H104+H102+H103+H94+H95</f>
        <v>29174.469999999998</v>
      </c>
      <c r="I92" s="60">
        <f>I93+I96+I97+I98+I99+I100+I101+I104+I102+I103+I94+I95</f>
        <v>19322.97</v>
      </c>
      <c r="J92" s="60">
        <f>J93+J96+J97+J98+J99+J100+J101+J104+J102+J103+J94+J95</f>
        <v>20125.41476</v>
      </c>
      <c r="K92" s="45">
        <f>J92/I92</f>
        <v>1.0415280239010876</v>
      </c>
      <c r="L92" s="44">
        <f t="shared" si="6"/>
        <v>802.4447599999985</v>
      </c>
      <c r="M92" s="45">
        <f t="shared" si="8"/>
        <v>0.68982966134431922</v>
      </c>
      <c r="N92" s="46">
        <f t="shared" si="7"/>
        <v>-9049.0552399999979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103</v>
      </c>
      <c r="F93" s="60">
        <v>5</v>
      </c>
      <c r="G93" s="60">
        <v>0.3</v>
      </c>
      <c r="H93" s="60">
        <v>0.3</v>
      </c>
      <c r="I93" s="60">
        <v>0.1</v>
      </c>
      <c r="J93" s="60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104</v>
      </c>
      <c r="F94" s="60"/>
      <c r="G94" s="60">
        <v>0</v>
      </c>
      <c r="H94" s="60">
        <v>290</v>
      </c>
      <c r="I94" s="60">
        <v>290</v>
      </c>
      <c r="J94" s="44">
        <v>501.15269000000001</v>
      </c>
      <c r="K94" s="45">
        <v>0</v>
      </c>
      <c r="L94" s="44">
        <f t="shared" si="6"/>
        <v>211.15269000000001</v>
      </c>
      <c r="M94" s="45">
        <v>0</v>
      </c>
      <c r="N94" s="46">
        <f t="shared" si="7"/>
        <v>211.15269000000001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105</v>
      </c>
      <c r="F95" s="60"/>
      <c r="G95" s="60">
        <v>0</v>
      </c>
      <c r="H95" s="60">
        <v>0</v>
      </c>
      <c r="I95" s="60">
        <v>0</v>
      </c>
      <c r="J95" s="44">
        <v>2.34</v>
      </c>
      <c r="K95" s="45">
        <v>0</v>
      </c>
      <c r="L95" s="44">
        <f t="shared" si="6"/>
        <v>2.34</v>
      </c>
      <c r="M95" s="45">
        <v>0</v>
      </c>
      <c r="N95" s="46">
        <f t="shared" si="7"/>
        <v>2.34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106</v>
      </c>
      <c r="F96" s="43">
        <v>2</v>
      </c>
      <c r="G96" s="43">
        <v>6.2</v>
      </c>
      <c r="H96" s="43">
        <v>6.2</v>
      </c>
      <c r="I96" s="43">
        <v>2.1</v>
      </c>
      <c r="J96" s="44">
        <v>0</v>
      </c>
      <c r="K96" s="45">
        <v>0</v>
      </c>
      <c r="L96" s="44">
        <f t="shared" si="6"/>
        <v>-2.1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107</v>
      </c>
      <c r="F97" s="43">
        <v>3.5</v>
      </c>
      <c r="G97" s="43">
        <v>0</v>
      </c>
      <c r="H97" s="43">
        <v>0</v>
      </c>
      <c r="I97" s="43">
        <v>0</v>
      </c>
      <c r="J97" s="44">
        <v>7.02</v>
      </c>
      <c r="K97" s="45">
        <v>0</v>
      </c>
      <c r="L97" s="44">
        <f t="shared" si="6"/>
        <v>7.02</v>
      </c>
      <c r="M97" s="45">
        <v>0</v>
      </c>
      <c r="N97" s="46">
        <f t="shared" si="7"/>
        <v>7.02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108</v>
      </c>
      <c r="F98" s="43">
        <v>120</v>
      </c>
      <c r="G98" s="43">
        <v>71.599999999999994</v>
      </c>
      <c r="H98" s="43">
        <v>71.599999999999994</v>
      </c>
      <c r="I98" s="43">
        <v>46</v>
      </c>
      <c r="J98" s="44">
        <v>7.8448500000000001</v>
      </c>
      <c r="K98" s="45">
        <f>J98/I98</f>
        <v>0.17054021739130434</v>
      </c>
      <c r="L98" s="44">
        <f t="shared" si="6"/>
        <v>-38.155149999999999</v>
      </c>
      <c r="M98" s="45">
        <f>J98/H98</f>
        <v>0.10956494413407822</v>
      </c>
      <c r="N98" s="46">
        <f t="shared" si="7"/>
        <v>-63.755149999999993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109</v>
      </c>
      <c r="F99" s="43">
        <v>2000</v>
      </c>
      <c r="G99" s="43">
        <v>2815.6</v>
      </c>
      <c r="H99" s="43">
        <v>3815.6</v>
      </c>
      <c r="I99" s="43">
        <v>3000</v>
      </c>
      <c r="J99" s="44">
        <v>2501.56</v>
      </c>
      <c r="K99" s="45">
        <v>0</v>
      </c>
      <c r="L99" s="44">
        <f t="shared" si="6"/>
        <v>-498.44000000000005</v>
      </c>
      <c r="M99" s="45">
        <f>J99/H99</f>
        <v>0.65561379599538738</v>
      </c>
      <c r="N99" s="46">
        <f t="shared" si="7"/>
        <v>-1314.04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110</v>
      </c>
      <c r="F100" s="43">
        <v>7878.1</v>
      </c>
      <c r="G100" s="43">
        <v>8307.2999999999993</v>
      </c>
      <c r="H100" s="43">
        <v>10207.299999999999</v>
      </c>
      <c r="I100" s="43">
        <v>6890</v>
      </c>
      <c r="J100" s="44">
        <v>7163.9449999999997</v>
      </c>
      <c r="K100" s="45">
        <f>J100/I100</f>
        <v>1.0397597968069665</v>
      </c>
      <c r="L100" s="44">
        <f t="shared" si="6"/>
        <v>273.94499999999971</v>
      </c>
      <c r="M100" s="45">
        <f>J100/H100</f>
        <v>0.70184524800877801</v>
      </c>
      <c r="N100" s="46">
        <f t="shared" si="7"/>
        <v>-3043.3549999999996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111</v>
      </c>
      <c r="F101" s="43">
        <v>974</v>
      </c>
      <c r="G101" s="43">
        <v>1071.9000000000001</v>
      </c>
      <c r="H101" s="43">
        <v>1071.9000000000001</v>
      </c>
      <c r="I101" s="43">
        <v>675</v>
      </c>
      <c r="J101" s="44">
        <v>494.00662</v>
      </c>
      <c r="K101" s="45">
        <f>J101/I101</f>
        <v>0.73186165925925928</v>
      </c>
      <c r="L101" s="44">
        <f t="shared" si="6"/>
        <v>-180.99338</v>
      </c>
      <c r="M101" s="45">
        <f>J101/H101</f>
        <v>0.46087006250583074</v>
      </c>
      <c r="N101" s="46">
        <f t="shared" si="7"/>
        <v>-577.89338000000009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112</v>
      </c>
      <c r="F102" s="43"/>
      <c r="G102" s="43">
        <v>11791.8</v>
      </c>
      <c r="H102" s="43">
        <v>13060.07</v>
      </c>
      <c r="I102" s="43">
        <v>7768.27</v>
      </c>
      <c r="J102" s="44">
        <v>8483.6061300000001</v>
      </c>
      <c r="K102" s="45">
        <f>J102/I102</f>
        <v>1.0920843546890104</v>
      </c>
      <c r="L102" s="44">
        <f t="shared" si="6"/>
        <v>715.33612999999968</v>
      </c>
      <c r="M102" s="45">
        <f>J102/H102</f>
        <v>0.64958351142068915</v>
      </c>
      <c r="N102" s="46">
        <f t="shared" si="7"/>
        <v>-4576.4638699999996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113</v>
      </c>
      <c r="F103" s="43"/>
      <c r="G103" s="43">
        <v>0</v>
      </c>
      <c r="H103" s="43">
        <v>579.79999999999995</v>
      </c>
      <c r="I103" s="43">
        <v>579.79999999999995</v>
      </c>
      <c r="J103" s="44">
        <v>851.53463999999997</v>
      </c>
      <c r="K103" s="45">
        <v>0</v>
      </c>
      <c r="L103" s="44">
        <f t="shared" si="6"/>
        <v>271.73464000000001</v>
      </c>
      <c r="M103" s="45">
        <v>0</v>
      </c>
      <c r="N103" s="46">
        <f t="shared" si="7"/>
        <v>271.73464000000001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1" t="s">
        <v>114</v>
      </c>
      <c r="F104" s="43"/>
      <c r="G104" s="43">
        <v>0</v>
      </c>
      <c r="H104" s="43">
        <v>71.7</v>
      </c>
      <c r="I104" s="43">
        <v>71.7</v>
      </c>
      <c r="J104" s="44">
        <v>112.40483</v>
      </c>
      <c r="K104" s="45">
        <v>0</v>
      </c>
      <c r="L104" s="44">
        <f t="shared" si="6"/>
        <v>40.704830000000001</v>
      </c>
      <c r="M104" s="45">
        <v>0</v>
      </c>
      <c r="N104" s="46">
        <f t="shared" si="7"/>
        <v>40.704830000000001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115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1420</v>
      </c>
      <c r="J105" s="51">
        <f>J106</f>
        <v>1227.9283499999999</v>
      </c>
      <c r="K105" s="26">
        <f>J105/I105</f>
        <v>0.86473827464788722</v>
      </c>
      <c r="L105" s="38">
        <f t="shared" si="6"/>
        <v>-192.07165000000009</v>
      </c>
      <c r="M105" s="26">
        <f>J105/H105</f>
        <v>0.56389068240264506</v>
      </c>
      <c r="N105" s="27">
        <f t="shared" si="7"/>
        <v>-949.67165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116</v>
      </c>
      <c r="F106" s="43">
        <v>4496.8</v>
      </c>
      <c r="G106" s="43">
        <v>2177.6</v>
      </c>
      <c r="H106" s="43">
        <v>2177.6</v>
      </c>
      <c r="I106" s="43">
        <v>1420</v>
      </c>
      <c r="J106" s="44">
        <f>224.84751+1003.08084</f>
        <v>1227.9283499999999</v>
      </c>
      <c r="K106" s="45">
        <f>J106/I106</f>
        <v>0.86473827464788722</v>
      </c>
      <c r="L106" s="44">
        <f t="shared" si="6"/>
        <v>-192.07165000000009</v>
      </c>
      <c r="M106" s="45">
        <f>J106/H106</f>
        <v>0.56389068240264506</v>
      </c>
      <c r="N106" s="46">
        <f t="shared" si="7"/>
        <v>-949.67165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117</v>
      </c>
      <c r="F107" s="53">
        <v>601.79999999999995</v>
      </c>
      <c r="G107" s="51">
        <f>G108+G109+G110+G111</f>
        <v>3046.4</v>
      </c>
      <c r="H107" s="51">
        <f>H108+H109+H110+H111</f>
        <v>3075.3</v>
      </c>
      <c r="I107" s="51">
        <f>I108+I109+I110+I111</f>
        <v>1777.4231</v>
      </c>
      <c r="J107" s="51">
        <f>J108+J109+J110+J111</f>
        <v>1989.03556</v>
      </c>
      <c r="K107" s="26">
        <f>J107/I107</f>
        <v>1.1190557611184417</v>
      </c>
      <c r="L107" s="38">
        <f t="shared" si="6"/>
        <v>211.61246000000006</v>
      </c>
      <c r="M107" s="26">
        <f>J107/H107</f>
        <v>0.64677773225376378</v>
      </c>
      <c r="N107" s="27">
        <f t="shared" si="7"/>
        <v>-1086.2644400000001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118</v>
      </c>
      <c r="F108" s="43">
        <v>549</v>
      </c>
      <c r="G108" s="43">
        <v>740</v>
      </c>
      <c r="H108" s="43">
        <v>740</v>
      </c>
      <c r="I108" s="43">
        <v>342.5231</v>
      </c>
      <c r="J108" s="44">
        <v>360.96672999999998</v>
      </c>
      <c r="K108" s="45">
        <f>J108/I108</f>
        <v>1.053846382915488</v>
      </c>
      <c r="L108" s="44">
        <f t="shared" si="6"/>
        <v>18.443629999999985</v>
      </c>
      <c r="M108" s="45">
        <f>J108/H108</f>
        <v>0.48779287837837837</v>
      </c>
      <c r="N108" s="46">
        <f t="shared" si="7"/>
        <v>-379.03327000000002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119</v>
      </c>
      <c r="F109" s="43">
        <v>0</v>
      </c>
      <c r="G109" s="43">
        <v>390</v>
      </c>
      <c r="H109" s="43">
        <v>390</v>
      </c>
      <c r="I109" s="43">
        <v>231</v>
      </c>
      <c r="J109" s="44">
        <v>217.80889999999999</v>
      </c>
      <c r="K109" s="45">
        <f>J109/I109</f>
        <v>0.94289567099567095</v>
      </c>
      <c r="L109" s="44">
        <f t="shared" si="6"/>
        <v>-13.191100000000006</v>
      </c>
      <c r="M109" s="45">
        <f>J109/H109</f>
        <v>0.558484358974359</v>
      </c>
      <c r="N109" s="46">
        <f t="shared" si="7"/>
        <v>-172.19110000000001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120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121</v>
      </c>
      <c r="F111" s="43">
        <v>52.8</v>
      </c>
      <c r="G111" s="43">
        <v>1916.4</v>
      </c>
      <c r="H111" s="43">
        <v>1945.3</v>
      </c>
      <c r="I111" s="43">
        <v>1203.9000000000001</v>
      </c>
      <c r="J111" s="44">
        <v>1410.0049300000001</v>
      </c>
      <c r="K111" s="45">
        <f>J111/I111</f>
        <v>1.1711977157571227</v>
      </c>
      <c r="L111" s="44">
        <f t="shared" si="6"/>
        <v>206.10492999999997</v>
      </c>
      <c r="M111" s="45">
        <f>J111/H111</f>
        <v>0.72482646892510161</v>
      </c>
      <c r="N111" s="46">
        <f t="shared" si="7"/>
        <v>-535.2950699999999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122</v>
      </c>
      <c r="F112" s="53">
        <v>162.30000000000001</v>
      </c>
      <c r="G112" s="51">
        <f>G114+G113</f>
        <v>183</v>
      </c>
      <c r="H112" s="51">
        <f>H114+H113</f>
        <v>655.9</v>
      </c>
      <c r="I112" s="51">
        <f>I114+I113</f>
        <v>323</v>
      </c>
      <c r="J112" s="51">
        <f>J114+J113</f>
        <v>561.43053999999995</v>
      </c>
      <c r="K112" s="26">
        <f>J112/I112</f>
        <v>1.7381750464396284</v>
      </c>
      <c r="L112" s="38">
        <f t="shared" si="6"/>
        <v>238.43053999999995</v>
      </c>
      <c r="M112" s="26">
        <f>J112/H112</f>
        <v>0.85596972099405388</v>
      </c>
      <c r="N112" s="27">
        <f t="shared" si="7"/>
        <v>-94.469460000000026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123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9" t="s">
        <v>124</v>
      </c>
      <c r="F114" s="43">
        <v>142.30000000000001</v>
      </c>
      <c r="G114" s="44">
        <f>G115</f>
        <v>183</v>
      </c>
      <c r="H114" s="44">
        <f>H115</f>
        <v>655.9</v>
      </c>
      <c r="I114" s="44">
        <f>I115</f>
        <v>323</v>
      </c>
      <c r="J114" s="44">
        <f>J115</f>
        <v>557.43791999999996</v>
      </c>
      <c r="K114" s="45">
        <f t="shared" ref="K114:K120" si="9">J114/I114</f>
        <v>1.7258139938080495</v>
      </c>
      <c r="L114" s="44">
        <f t="shared" si="6"/>
        <v>234.43791999999996</v>
      </c>
      <c r="M114" s="45">
        <f t="shared" ref="M114:M120" si="10">J114/H114</f>
        <v>0.84988248208568373</v>
      </c>
      <c r="N114" s="46">
        <f t="shared" si="7"/>
        <v>-98.462080000000014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9" t="s">
        <v>125</v>
      </c>
      <c r="F115" s="62">
        <v>142.30000000000001</v>
      </c>
      <c r="G115" s="62">
        <v>183</v>
      </c>
      <c r="H115" s="62">
        <v>655.9</v>
      </c>
      <c r="I115" s="62">
        <v>323</v>
      </c>
      <c r="J115" s="63">
        <v>557.43791999999996</v>
      </c>
      <c r="K115" s="45">
        <f t="shared" si="9"/>
        <v>1.7258139938080495</v>
      </c>
      <c r="L115" s="44">
        <f t="shared" si="6"/>
        <v>234.43791999999996</v>
      </c>
      <c r="M115" s="45">
        <f t="shared" si="10"/>
        <v>0.84988248208568373</v>
      </c>
      <c r="N115" s="46">
        <f t="shared" si="7"/>
        <v>-98.462080000000014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4" t="s">
        <v>126</v>
      </c>
      <c r="F116" s="37">
        <v>48.4</v>
      </c>
      <c r="G116" s="38">
        <f>G117</f>
        <v>16.899999999999999</v>
      </c>
      <c r="H116" s="38">
        <f>H117</f>
        <v>562.6</v>
      </c>
      <c r="I116" s="38">
        <f>I117</f>
        <v>145</v>
      </c>
      <c r="J116" s="38">
        <f>J117</f>
        <v>553.24761999999998</v>
      </c>
      <c r="K116" s="26">
        <f t="shared" si="9"/>
        <v>3.8155008275862068</v>
      </c>
      <c r="L116" s="38">
        <f t="shared" si="6"/>
        <v>408.24761999999998</v>
      </c>
      <c r="M116" s="26">
        <f t="shared" si="10"/>
        <v>0.98337650195520787</v>
      </c>
      <c r="N116" s="27">
        <f t="shared" si="7"/>
        <v>-9.3523800000000392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127</v>
      </c>
      <c r="F117" s="65">
        <v>48.4</v>
      </c>
      <c r="G117" s="66">
        <f>G118</f>
        <v>16.899999999999999</v>
      </c>
      <c r="H117" s="66">
        <f>H118</f>
        <v>562.6</v>
      </c>
      <c r="I117" s="66">
        <f>I118</f>
        <v>145</v>
      </c>
      <c r="J117" s="66">
        <f>J118+J121</f>
        <v>553.24761999999998</v>
      </c>
      <c r="K117" s="45">
        <f t="shared" si="9"/>
        <v>3.8155008275862068</v>
      </c>
      <c r="L117" s="44">
        <f t="shared" si="6"/>
        <v>408.24761999999998</v>
      </c>
      <c r="M117" s="45">
        <f t="shared" si="10"/>
        <v>0.98337650195520787</v>
      </c>
      <c r="N117" s="46">
        <f t="shared" si="7"/>
        <v>-9.3523800000000392</v>
      </c>
      <c r="O117" s="28"/>
      <c r="P117" s="15"/>
      <c r="Q117" s="15"/>
    </row>
    <row r="118" spans="1:22" s="16" customFormat="1" ht="324" customHeight="1" thickBot="1" x14ac:dyDescent="0.5">
      <c r="A118" s="67"/>
      <c r="B118" s="48"/>
      <c r="C118" s="48"/>
      <c r="D118" s="68">
        <v>31010200</v>
      </c>
      <c r="E118" s="69" t="s">
        <v>128</v>
      </c>
      <c r="F118" s="43">
        <v>48.4</v>
      </c>
      <c r="G118" s="43">
        <v>16.899999999999999</v>
      </c>
      <c r="H118" s="43">
        <v>562.6</v>
      </c>
      <c r="I118" s="43">
        <v>145</v>
      </c>
      <c r="J118" s="44">
        <v>553.24761999999998</v>
      </c>
      <c r="K118" s="45">
        <f t="shared" si="9"/>
        <v>3.8155008275862068</v>
      </c>
      <c r="L118" s="44">
        <f t="shared" si="6"/>
        <v>408.24761999999998</v>
      </c>
      <c r="M118" s="45">
        <f t="shared" si="10"/>
        <v>0.98337650195520787</v>
      </c>
      <c r="N118" s="46">
        <f t="shared" si="7"/>
        <v>-9.3523800000000392</v>
      </c>
      <c r="O118" s="28"/>
      <c r="P118" s="15"/>
      <c r="Q118" s="15"/>
    </row>
    <row r="119" spans="1:22" s="74" customFormat="1" ht="46.5" hidden="1" customHeight="1" x14ac:dyDescent="0.45">
      <c r="A119" s="70"/>
      <c r="B119" s="71"/>
      <c r="C119" s="71"/>
      <c r="D119" s="72"/>
      <c r="E119" s="73"/>
      <c r="F119" s="66"/>
      <c r="G119" s="66"/>
      <c r="H119" s="66"/>
      <c r="I119" s="66"/>
      <c r="J119" s="66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9" customFormat="1" ht="90.75" hidden="1" customHeight="1" x14ac:dyDescent="0.45">
      <c r="A120" s="18"/>
      <c r="B120" s="75"/>
      <c r="C120" s="75"/>
      <c r="D120" s="76"/>
      <c r="E120" s="77" t="s">
        <v>129</v>
      </c>
      <c r="F120" s="63"/>
      <c r="G120" s="63"/>
      <c r="H120" s="63"/>
      <c r="I120" s="63"/>
      <c r="J120" s="78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9" customFormat="1" ht="142.5" customHeight="1" thickBot="1" x14ac:dyDescent="0.5">
      <c r="A121" s="80"/>
      <c r="B121" s="75"/>
      <c r="C121" s="75"/>
      <c r="D121" s="81">
        <v>31020000</v>
      </c>
      <c r="E121" s="82" t="s">
        <v>130</v>
      </c>
      <c r="F121" s="63"/>
      <c r="G121" s="63">
        <v>0</v>
      </c>
      <c r="H121" s="63">
        <v>0</v>
      </c>
      <c r="I121" s="63">
        <v>0</v>
      </c>
      <c r="J121" s="78">
        <v>0</v>
      </c>
      <c r="K121" s="83">
        <v>0</v>
      </c>
      <c r="L121" s="63">
        <f t="shared" si="6"/>
        <v>0</v>
      </c>
      <c r="M121" s="83">
        <v>0</v>
      </c>
      <c r="N121" s="84">
        <f t="shared" si="7"/>
        <v>0</v>
      </c>
      <c r="O121" s="28"/>
      <c r="P121" s="15"/>
      <c r="Q121" s="15"/>
    </row>
    <row r="122" spans="1:22" s="79" customFormat="1" ht="75" customHeight="1" thickBot="1" x14ac:dyDescent="0.5">
      <c r="A122" s="85"/>
      <c r="B122" s="71"/>
      <c r="C122" s="71"/>
      <c r="D122" s="86"/>
      <c r="E122" s="87" t="s">
        <v>131</v>
      </c>
      <c r="F122" s="88">
        <v>1096783</v>
      </c>
      <c r="G122" s="89">
        <f>G5+G83+G116</f>
        <v>1855283.4999999998</v>
      </c>
      <c r="H122" s="89">
        <f>H5+H83+H116</f>
        <v>2252735.5700000003</v>
      </c>
      <c r="I122" s="89">
        <f>I5+I83+I116</f>
        <v>1431510.5930999999</v>
      </c>
      <c r="J122" s="89">
        <f>J5+J83+J116</f>
        <v>1858053.9543800002</v>
      </c>
      <c r="K122" s="90">
        <f>J122/I122</f>
        <v>1.2979673104313547</v>
      </c>
      <c r="L122" s="91">
        <f t="shared" si="6"/>
        <v>426543.3612800003</v>
      </c>
      <c r="M122" s="90">
        <f>J122/H122</f>
        <v>0.82479895959559957</v>
      </c>
      <c r="N122" s="92">
        <f t="shared" si="7"/>
        <v>-394681.61562000006</v>
      </c>
      <c r="O122" s="28"/>
      <c r="P122" s="15"/>
      <c r="Q122" s="15"/>
      <c r="V122" s="93"/>
    </row>
    <row r="123" spans="1:22" s="16" customFormat="1" ht="68.25" customHeight="1" x14ac:dyDescent="0.4">
      <c r="A123" s="94"/>
      <c r="B123" s="95"/>
      <c r="C123" s="95"/>
      <c r="D123" s="96"/>
      <c r="E123" s="97"/>
      <c r="F123" s="98"/>
      <c r="G123" s="98"/>
      <c r="H123" s="98"/>
      <c r="I123" s="98"/>
      <c r="J123" s="99"/>
      <c r="K123" s="99"/>
      <c r="L123" s="99"/>
      <c r="M123" s="100"/>
      <c r="N123" s="101"/>
      <c r="O123" s="15"/>
      <c r="P123" s="15"/>
      <c r="Q123" s="15"/>
    </row>
    <row r="124" spans="1:22" s="16" customFormat="1" ht="92.25" customHeight="1" x14ac:dyDescent="0.4">
      <c r="A124" s="102"/>
      <c r="B124" s="102"/>
      <c r="C124" s="102"/>
      <c r="D124" s="103"/>
      <c r="E124" s="104"/>
      <c r="F124" s="105"/>
      <c r="G124" s="105"/>
      <c r="H124" s="105"/>
      <c r="I124" s="105"/>
      <c r="J124" s="106"/>
      <c r="K124" s="106"/>
      <c r="L124" s="107"/>
      <c r="M124" s="108"/>
      <c r="N124" s="109"/>
      <c r="O124" s="15"/>
      <c r="P124" s="15"/>
      <c r="Q124" s="15"/>
    </row>
    <row r="125" spans="1:22" s="16" customFormat="1" ht="36" customHeight="1" x14ac:dyDescent="0.4">
      <c r="A125" s="110"/>
      <c r="B125" s="110"/>
      <c r="C125" s="110"/>
      <c r="D125" s="111"/>
      <c r="E125" s="112"/>
      <c r="F125" s="113"/>
      <c r="G125" s="113"/>
      <c r="H125" s="113"/>
      <c r="I125" s="113"/>
      <c r="J125" s="114"/>
      <c r="K125" s="114"/>
      <c r="L125" s="114"/>
      <c r="M125" s="115"/>
      <c r="N125" s="116"/>
      <c r="O125" s="15"/>
      <c r="P125" s="15"/>
      <c r="Q125" s="15"/>
    </row>
    <row r="126" spans="1:22" s="16" customFormat="1" ht="30.75" x14ac:dyDescent="0.4">
      <c r="A126" s="110"/>
      <c r="B126" s="110"/>
      <c r="C126" s="110"/>
      <c r="D126" s="117"/>
      <c r="E126" s="112"/>
      <c r="F126" s="113"/>
      <c r="G126" s="113"/>
      <c r="H126" s="113"/>
      <c r="I126" s="113"/>
      <c r="J126" s="114"/>
      <c r="K126" s="114"/>
      <c r="L126" s="114"/>
      <c r="M126" s="115"/>
      <c r="N126" s="116"/>
      <c r="O126" s="15"/>
      <c r="P126" s="15"/>
      <c r="Q126" s="15"/>
    </row>
    <row r="127" spans="1:22" s="16" customFormat="1" ht="39.75" customHeight="1" x14ac:dyDescent="0.4">
      <c r="A127" s="110"/>
      <c r="B127" s="110"/>
      <c r="C127" s="110"/>
      <c r="D127" s="117"/>
      <c r="E127" s="112"/>
      <c r="F127" s="113"/>
      <c r="G127" s="113"/>
      <c r="H127" s="113"/>
      <c r="I127" s="113"/>
      <c r="J127" s="114"/>
      <c r="K127" s="114"/>
      <c r="L127" s="114"/>
      <c r="M127" s="115"/>
      <c r="N127" s="116"/>
      <c r="O127" s="15"/>
      <c r="P127" s="15"/>
      <c r="Q127" s="15"/>
    </row>
    <row r="128" spans="1:22" s="16" customFormat="1" ht="61.5" customHeight="1" x14ac:dyDescent="0.4">
      <c r="A128" s="110"/>
      <c r="B128" s="110"/>
      <c r="C128" s="110"/>
      <c r="D128" s="118"/>
      <c r="E128" s="119"/>
      <c r="F128" s="120"/>
      <c r="G128" s="120"/>
      <c r="H128" s="120"/>
      <c r="I128" s="121"/>
      <c r="J128" s="114"/>
      <c r="K128" s="114"/>
      <c r="L128" s="114"/>
      <c r="M128" s="115"/>
      <c r="N128" s="116"/>
      <c r="O128" s="15"/>
      <c r="P128" s="15"/>
      <c r="Q128" s="15"/>
    </row>
    <row r="129" spans="1:17" s="16" customFormat="1" ht="59.25" hidden="1" customHeight="1" x14ac:dyDescent="0.4">
      <c r="A129" s="110"/>
      <c r="B129" s="110"/>
      <c r="C129" s="110"/>
      <c r="D129" s="118"/>
      <c r="E129" s="119"/>
      <c r="F129" s="120"/>
      <c r="G129" s="120"/>
      <c r="H129" s="120"/>
      <c r="I129" s="121"/>
      <c r="J129" s="114"/>
      <c r="K129" s="114"/>
      <c r="L129" s="114"/>
      <c r="M129" s="115"/>
      <c r="N129" s="116"/>
      <c r="O129" s="15"/>
      <c r="P129" s="15"/>
      <c r="Q129" s="15"/>
    </row>
    <row r="130" spans="1:17" s="16" customFormat="1" ht="69" hidden="1" customHeight="1" x14ac:dyDescent="0.4">
      <c r="A130" s="110"/>
      <c r="B130" s="110"/>
      <c r="C130" s="110"/>
      <c r="D130" s="117"/>
      <c r="E130" s="112"/>
      <c r="F130" s="113"/>
      <c r="G130" s="113"/>
      <c r="H130" s="113"/>
      <c r="I130" s="121"/>
      <c r="J130" s="114"/>
      <c r="K130" s="114"/>
      <c r="L130" s="114"/>
      <c r="M130" s="115"/>
      <c r="N130" s="116"/>
      <c r="O130" s="15"/>
      <c r="P130" s="15"/>
      <c r="Q130" s="15"/>
    </row>
    <row r="131" spans="1:17" s="16" customFormat="1" ht="103.5" customHeight="1" x14ac:dyDescent="0.4">
      <c r="A131" s="110"/>
      <c r="B131" s="110"/>
      <c r="C131" s="110"/>
      <c r="D131" s="117"/>
      <c r="E131" s="112"/>
      <c r="F131" s="113"/>
      <c r="G131" s="113"/>
      <c r="H131" s="113"/>
      <c r="I131" s="113"/>
      <c r="J131" s="114"/>
      <c r="K131" s="114"/>
      <c r="L131" s="114"/>
      <c r="M131" s="115"/>
      <c r="N131" s="116"/>
      <c r="O131" s="15"/>
      <c r="P131" s="15"/>
      <c r="Q131" s="15"/>
    </row>
    <row r="132" spans="1:17" s="16" customFormat="1" ht="30.75" x14ac:dyDescent="0.4">
      <c r="A132" s="110"/>
      <c r="B132" s="110"/>
      <c r="C132" s="110"/>
      <c r="D132" s="117"/>
      <c r="E132" s="112"/>
      <c r="F132" s="113"/>
      <c r="G132" s="113"/>
      <c r="H132" s="113"/>
      <c r="I132" s="121"/>
      <c r="J132" s="114"/>
      <c r="K132" s="114"/>
      <c r="L132" s="114"/>
      <c r="M132" s="115"/>
      <c r="N132" s="116"/>
      <c r="O132" s="15"/>
      <c r="P132" s="15"/>
      <c r="Q132" s="15"/>
    </row>
    <row r="133" spans="1:17" s="16" customFormat="1" ht="30.75" hidden="1" x14ac:dyDescent="0.4">
      <c r="A133" s="110"/>
      <c r="B133" s="110"/>
      <c r="C133" s="110"/>
      <c r="D133" s="117"/>
      <c r="E133" s="112"/>
      <c r="F133" s="113"/>
      <c r="G133" s="113"/>
      <c r="H133" s="113"/>
      <c r="I133" s="121"/>
      <c r="J133" s="114"/>
      <c r="K133" s="114"/>
      <c r="L133" s="114"/>
      <c r="M133" s="115"/>
      <c r="N133" s="116"/>
      <c r="O133" s="15"/>
      <c r="P133" s="15"/>
      <c r="Q133" s="15"/>
    </row>
    <row r="134" spans="1:17" s="16" customFormat="1" ht="163.5" customHeight="1" x14ac:dyDescent="0.4">
      <c r="A134" s="110"/>
      <c r="B134" s="110"/>
      <c r="C134" s="110"/>
      <c r="D134" s="117"/>
      <c r="E134" s="112"/>
      <c r="F134" s="113"/>
      <c r="G134" s="113"/>
      <c r="H134" s="113"/>
      <c r="I134" s="113"/>
      <c r="J134" s="114"/>
      <c r="K134" s="114"/>
      <c r="L134" s="114"/>
      <c r="M134" s="115"/>
      <c r="N134" s="116"/>
      <c r="O134" s="15"/>
      <c r="P134" s="15"/>
      <c r="Q134" s="15"/>
    </row>
    <row r="135" spans="1:17" s="16" customFormat="1" ht="30.75" x14ac:dyDescent="0.4">
      <c r="A135" s="110"/>
      <c r="B135" s="110"/>
      <c r="C135" s="110"/>
      <c r="D135" s="117"/>
      <c r="E135" s="112"/>
      <c r="F135" s="113"/>
      <c r="G135" s="113"/>
      <c r="H135" s="113"/>
      <c r="I135" s="113"/>
      <c r="J135" s="114"/>
      <c r="K135" s="114"/>
      <c r="L135" s="114"/>
      <c r="M135" s="115"/>
      <c r="N135" s="116"/>
      <c r="O135" s="15"/>
      <c r="P135" s="15"/>
      <c r="Q135" s="15"/>
    </row>
    <row r="136" spans="1:17" s="16" customFormat="1" ht="30.75" x14ac:dyDescent="0.4">
      <c r="A136" s="110"/>
      <c r="B136" s="110"/>
      <c r="C136" s="110"/>
      <c r="D136" s="117"/>
      <c r="E136" s="112"/>
      <c r="F136" s="113"/>
      <c r="G136" s="113"/>
      <c r="H136" s="113"/>
      <c r="I136" s="113"/>
      <c r="J136" s="114"/>
      <c r="K136" s="114"/>
      <c r="L136" s="114"/>
      <c r="M136" s="115"/>
      <c r="N136" s="116"/>
      <c r="O136" s="15"/>
      <c r="P136" s="15"/>
      <c r="Q136" s="15"/>
    </row>
    <row r="137" spans="1:17" s="16" customFormat="1" ht="30.75" hidden="1" x14ac:dyDescent="0.4">
      <c r="A137" s="110"/>
      <c r="B137" s="110"/>
      <c r="C137" s="110"/>
      <c r="D137" s="117"/>
      <c r="E137" s="112"/>
      <c r="F137" s="113"/>
      <c r="G137" s="113"/>
      <c r="H137" s="113"/>
      <c r="I137" s="121"/>
      <c r="J137" s="114"/>
      <c r="K137" s="114"/>
      <c r="L137" s="114"/>
      <c r="M137" s="115"/>
      <c r="N137" s="116"/>
      <c r="O137" s="15"/>
      <c r="P137" s="15"/>
      <c r="Q137" s="15"/>
    </row>
    <row r="138" spans="1:17" s="16" customFormat="1" ht="91.5" customHeight="1" x14ac:dyDescent="0.4">
      <c r="A138" s="110"/>
      <c r="B138" s="110"/>
      <c r="C138" s="110"/>
      <c r="D138" s="117"/>
      <c r="E138" s="112"/>
      <c r="F138" s="113"/>
      <c r="G138" s="113"/>
      <c r="H138" s="113"/>
      <c r="I138" s="113"/>
      <c r="J138" s="114"/>
      <c r="K138" s="114"/>
      <c r="L138" s="114"/>
      <c r="M138" s="115"/>
      <c r="N138" s="116"/>
      <c r="O138" s="15"/>
      <c r="P138" s="15"/>
      <c r="Q138" s="15"/>
    </row>
    <row r="139" spans="1:17" s="16" customFormat="1" ht="135.75" customHeight="1" x14ac:dyDescent="0.4">
      <c r="A139" s="110"/>
      <c r="B139" s="110"/>
      <c r="C139" s="110"/>
      <c r="D139" s="117"/>
      <c r="E139" s="112"/>
      <c r="F139" s="113"/>
      <c r="G139" s="113"/>
      <c r="H139" s="113"/>
      <c r="I139" s="113"/>
      <c r="J139" s="114"/>
      <c r="K139" s="114"/>
      <c r="L139" s="114"/>
      <c r="M139" s="115"/>
      <c r="N139" s="116"/>
      <c r="O139" s="15"/>
      <c r="P139" s="15"/>
      <c r="Q139" s="15"/>
    </row>
    <row r="140" spans="1:17" s="16" customFormat="1" ht="36" customHeight="1" x14ac:dyDescent="0.4">
      <c r="A140" s="110"/>
      <c r="B140" s="110"/>
      <c r="C140" s="110"/>
      <c r="D140" s="117"/>
      <c r="E140" s="112"/>
      <c r="F140" s="113"/>
      <c r="G140" s="113"/>
      <c r="H140" s="113"/>
      <c r="I140" s="113"/>
      <c r="J140" s="114"/>
      <c r="K140" s="114"/>
      <c r="L140" s="114"/>
      <c r="M140" s="115"/>
      <c r="N140" s="116"/>
      <c r="O140" s="15"/>
      <c r="P140" s="15"/>
      <c r="Q140" s="15"/>
    </row>
    <row r="141" spans="1:17" s="16" customFormat="1" ht="32.25" hidden="1" customHeight="1" x14ac:dyDescent="0.4">
      <c r="A141" s="110"/>
      <c r="B141" s="110"/>
      <c r="C141" s="110"/>
      <c r="D141" s="118"/>
      <c r="E141" s="119"/>
      <c r="F141" s="120"/>
      <c r="G141" s="120"/>
      <c r="H141" s="120"/>
      <c r="I141" s="121"/>
      <c r="J141" s="114"/>
      <c r="K141" s="114"/>
      <c r="L141" s="114"/>
      <c r="M141" s="115"/>
      <c r="N141" s="116"/>
      <c r="O141" s="15"/>
      <c r="P141" s="15"/>
      <c r="Q141" s="15"/>
    </row>
    <row r="142" spans="1:17" s="16" customFormat="1" ht="50.25" hidden="1" customHeight="1" x14ac:dyDescent="0.4">
      <c r="A142" s="110"/>
      <c r="B142" s="110"/>
      <c r="C142" s="110"/>
      <c r="D142" s="118"/>
      <c r="E142" s="119"/>
      <c r="F142" s="120"/>
      <c r="G142" s="120"/>
      <c r="H142" s="120"/>
      <c r="I142" s="121"/>
      <c r="J142" s="114"/>
      <c r="K142" s="114"/>
      <c r="L142" s="114"/>
      <c r="M142" s="115"/>
      <c r="N142" s="116"/>
      <c r="O142" s="15"/>
      <c r="P142" s="15"/>
      <c r="Q142" s="15"/>
    </row>
    <row r="143" spans="1:17" s="124" customFormat="1" ht="160.5" customHeight="1" thickBot="1" x14ac:dyDescent="0.45">
      <c r="A143" s="122"/>
      <c r="B143" s="123"/>
      <c r="C143" s="123"/>
      <c r="D143" s="118"/>
      <c r="E143" s="112"/>
      <c r="F143" s="113"/>
      <c r="G143" s="113"/>
      <c r="H143" s="113"/>
      <c r="I143" s="113"/>
      <c r="J143" s="114"/>
      <c r="K143" s="114"/>
      <c r="L143" s="114"/>
      <c r="M143" s="115"/>
      <c r="N143" s="116"/>
      <c r="O143" s="15"/>
      <c r="P143" s="15"/>
      <c r="Q143" s="15"/>
    </row>
    <row r="144" spans="1:17" s="74" customFormat="1" ht="49.5" hidden="1" customHeight="1" thickBot="1" x14ac:dyDescent="0.45">
      <c r="A144" s="125"/>
      <c r="B144" s="126"/>
      <c r="C144" s="126"/>
      <c r="D144" s="127"/>
      <c r="E144" s="128"/>
      <c r="F144" s="129"/>
      <c r="G144" s="129"/>
      <c r="H144" s="129"/>
      <c r="I144" s="129"/>
      <c r="J144" s="129"/>
      <c r="K144" s="129"/>
      <c r="L144" s="129"/>
      <c r="M144" s="115"/>
      <c r="N144" s="116"/>
      <c r="O144" s="15"/>
      <c r="P144" s="15"/>
      <c r="Q144" s="15"/>
    </row>
    <row r="145" spans="1:17" s="135" customFormat="1" ht="100.5" hidden="1" customHeight="1" thickBot="1" x14ac:dyDescent="0.45">
      <c r="A145" s="130"/>
      <c r="B145" s="95"/>
      <c r="C145" s="95"/>
      <c r="D145" s="127"/>
      <c r="E145" s="131"/>
      <c r="F145" s="132"/>
      <c r="G145" s="132"/>
      <c r="H145" s="132"/>
      <c r="I145" s="132"/>
      <c r="J145" s="132"/>
      <c r="K145" s="132"/>
      <c r="L145" s="132"/>
      <c r="M145" s="133"/>
      <c r="N145" s="134"/>
      <c r="O145" s="15"/>
      <c r="P145" s="15"/>
      <c r="Q145" s="15"/>
    </row>
    <row r="146" spans="1:17" s="142" customFormat="1" ht="54" customHeight="1" thickBot="1" x14ac:dyDescent="0.45">
      <c r="A146" s="136"/>
      <c r="B146" s="136"/>
      <c r="C146" s="136"/>
      <c r="D146" s="137"/>
      <c r="E146" s="138"/>
      <c r="F146" s="139"/>
      <c r="G146" s="139"/>
      <c r="H146" s="139"/>
      <c r="I146" s="139"/>
      <c r="J146" s="139"/>
      <c r="K146" s="139"/>
      <c r="L146" s="139"/>
      <c r="M146" s="140"/>
      <c r="N146" s="141"/>
      <c r="O146" s="11"/>
      <c r="P146" s="11"/>
      <c r="Q146" s="11"/>
    </row>
    <row r="147" spans="1:17" x14ac:dyDescent="0.3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</row>
    <row r="148" spans="1:17" x14ac:dyDescent="0.35">
      <c r="J148" s="143"/>
      <c r="K148" s="143"/>
      <c r="L148" s="143"/>
    </row>
    <row r="149" spans="1:17" x14ac:dyDescent="0.35">
      <c r="J149" s="143"/>
      <c r="K149" s="143"/>
      <c r="L149" s="143"/>
    </row>
    <row r="150" spans="1:17" x14ac:dyDescent="0.35">
      <c r="J150" s="143"/>
      <c r="K150" s="143"/>
      <c r="L150" s="143"/>
    </row>
    <row r="156" spans="1:17" s="145" customFormat="1" x14ac:dyDescent="0.35"/>
    <row r="157" spans="1:17" s="145" customFormat="1" x14ac:dyDescent="0.35"/>
    <row r="158" spans="1:17" s="145" customFormat="1" x14ac:dyDescent="0.35"/>
    <row r="159" spans="1:17" s="145" customFormat="1" x14ac:dyDescent="0.35"/>
    <row r="160" spans="1:17" s="145" customFormat="1" x14ac:dyDescent="0.35"/>
    <row r="161" s="145" customFormat="1" x14ac:dyDescent="0.35"/>
    <row r="162" s="145" customFormat="1" x14ac:dyDescent="0.35"/>
    <row r="163" s="145" customFormat="1" x14ac:dyDescent="0.35"/>
    <row r="164" s="145" customFormat="1" x14ac:dyDescent="0.35"/>
    <row r="165" s="145" customFormat="1" x14ac:dyDescent="0.35"/>
    <row r="166" s="145" customFormat="1" x14ac:dyDescent="0.35"/>
    <row r="167" s="145" customFormat="1" x14ac:dyDescent="0.35"/>
    <row r="168" s="145" customFormat="1" x14ac:dyDescent="0.35"/>
    <row r="169" s="145" customFormat="1" x14ac:dyDescent="0.35"/>
    <row r="170" s="145" customFormat="1" x14ac:dyDescent="0.35"/>
    <row r="171" s="145" customFormat="1" x14ac:dyDescent="0.35"/>
    <row r="172" s="145" customFormat="1" x14ac:dyDescent="0.35"/>
    <row r="173" s="145" customFormat="1" x14ac:dyDescent="0.35"/>
    <row r="174" s="145" customFormat="1" x14ac:dyDescent="0.35"/>
    <row r="175" s="145" customFormat="1" x14ac:dyDescent="0.35"/>
    <row r="176" s="145" customFormat="1" x14ac:dyDescent="0.35"/>
    <row r="177" s="145" customFormat="1" x14ac:dyDescent="0.35"/>
    <row r="178" s="145" customFormat="1" x14ac:dyDescent="0.35"/>
    <row r="179" s="145" customFormat="1" x14ac:dyDescent="0.35"/>
    <row r="180" s="145" customFormat="1" x14ac:dyDescent="0.35"/>
    <row r="181" s="145" customFormat="1" x14ac:dyDescent="0.35"/>
    <row r="182" s="145" customFormat="1" x14ac:dyDescent="0.35"/>
    <row r="183" s="145" customFormat="1" x14ac:dyDescent="0.35"/>
    <row r="184" s="145" customFormat="1" x14ac:dyDescent="0.35"/>
    <row r="185" s="145" customFormat="1" x14ac:dyDescent="0.35"/>
    <row r="186" s="145" customFormat="1" x14ac:dyDescent="0.35"/>
    <row r="187" s="145" customFormat="1" x14ac:dyDescent="0.35"/>
    <row r="188" s="145" customFormat="1" x14ac:dyDescent="0.35"/>
    <row r="189" s="145" customFormat="1" x14ac:dyDescent="0.35"/>
    <row r="190" s="145" customFormat="1" x14ac:dyDescent="0.35"/>
    <row r="191" s="145" customFormat="1" x14ac:dyDescent="0.35"/>
    <row r="192" s="145" customFormat="1" x14ac:dyDescent="0.35"/>
    <row r="193" s="145" customFormat="1" x14ac:dyDescent="0.35"/>
    <row r="194" s="145" customFormat="1" x14ac:dyDescent="0.35"/>
    <row r="195" s="145" customFormat="1" x14ac:dyDescent="0.35"/>
    <row r="196" s="145" customFormat="1" x14ac:dyDescent="0.35"/>
    <row r="197" s="145" customFormat="1" x14ac:dyDescent="0.35"/>
    <row r="198" s="145" customFormat="1" x14ac:dyDescent="0.35"/>
    <row r="199" s="145" customFormat="1" x14ac:dyDescent="0.35"/>
    <row r="200" s="145" customFormat="1" x14ac:dyDescent="0.35"/>
    <row r="201" s="145" customFormat="1" x14ac:dyDescent="0.35"/>
    <row r="202" s="145" customFormat="1" x14ac:dyDescent="0.35"/>
    <row r="203" s="145" customFormat="1" x14ac:dyDescent="0.35"/>
    <row r="204" s="145" customFormat="1" x14ac:dyDescent="0.35"/>
    <row r="205" s="145" customFormat="1" x14ac:dyDescent="0.35"/>
    <row r="206" s="145" customFormat="1" x14ac:dyDescent="0.35"/>
    <row r="207" s="145" customFormat="1" x14ac:dyDescent="0.35"/>
    <row r="208" s="145" customFormat="1" x14ac:dyDescent="0.35"/>
    <row r="209" s="145" customFormat="1" x14ac:dyDescent="0.35"/>
    <row r="210" s="145" customFormat="1" x14ac:dyDescent="0.35"/>
    <row r="211" s="145" customFormat="1" x14ac:dyDescent="0.35"/>
    <row r="212" s="145" customFormat="1" x14ac:dyDescent="0.35"/>
    <row r="213" s="145" customFormat="1" x14ac:dyDescent="0.35"/>
    <row r="214" s="145" customFormat="1" x14ac:dyDescent="0.35"/>
    <row r="215" s="145" customFormat="1" x14ac:dyDescent="0.35"/>
    <row r="216" s="145" customFormat="1" x14ac:dyDescent="0.35"/>
    <row r="217" s="145" customFormat="1" x14ac:dyDescent="0.35"/>
    <row r="218" s="145" customFormat="1" x14ac:dyDescent="0.35"/>
    <row r="219" s="145" customFormat="1" x14ac:dyDescent="0.35"/>
    <row r="220" s="145" customFormat="1" x14ac:dyDescent="0.35"/>
    <row r="221" s="145" customFormat="1" x14ac:dyDescent="0.35"/>
    <row r="222" s="145" customFormat="1" x14ac:dyDescent="0.35"/>
    <row r="223" s="145" customFormat="1" x14ac:dyDescent="0.35"/>
    <row r="224" s="145" customFormat="1" x14ac:dyDescent="0.35"/>
    <row r="225" s="145" customFormat="1" x14ac:dyDescent="0.35"/>
    <row r="226" s="145" customFormat="1" x14ac:dyDescent="0.35"/>
    <row r="227" s="145" customFormat="1" x14ac:dyDescent="0.35"/>
    <row r="228" s="145" customFormat="1" x14ac:dyDescent="0.35"/>
    <row r="229" s="145" customFormat="1" x14ac:dyDescent="0.35"/>
    <row r="230" s="145" customFormat="1" x14ac:dyDescent="0.35"/>
    <row r="231" s="145" customFormat="1" x14ac:dyDescent="0.35"/>
    <row r="232" s="145" customFormat="1" x14ac:dyDescent="0.35"/>
    <row r="233" s="145" customFormat="1" x14ac:dyDescent="0.35"/>
    <row r="234" s="145" customFormat="1" x14ac:dyDescent="0.35"/>
    <row r="235" s="145" customFormat="1" x14ac:dyDescent="0.35"/>
    <row r="236" s="145" customFormat="1" x14ac:dyDescent="0.35"/>
    <row r="237" s="145" customFormat="1" x14ac:dyDescent="0.35"/>
    <row r="238" s="145" customFormat="1" x14ac:dyDescent="0.35"/>
    <row r="239" s="145" customFormat="1" x14ac:dyDescent="0.35"/>
    <row r="240" s="145" customFormat="1" x14ac:dyDescent="0.35"/>
    <row r="241" s="145" customFormat="1" x14ac:dyDescent="0.35"/>
    <row r="242" s="145" customFormat="1" x14ac:dyDescent="0.35"/>
    <row r="243" s="145" customFormat="1" x14ac:dyDescent="0.35"/>
    <row r="244" s="145" customFormat="1" x14ac:dyDescent="0.35"/>
    <row r="245" s="145" customFormat="1" x14ac:dyDescent="0.35"/>
    <row r="246" s="145" customFormat="1" x14ac:dyDescent="0.35"/>
    <row r="247" s="145" customFormat="1" x14ac:dyDescent="0.35"/>
    <row r="248" s="145" customFormat="1" x14ac:dyDescent="0.35"/>
    <row r="249" s="145" customFormat="1" x14ac:dyDescent="0.35"/>
    <row r="250" s="145" customFormat="1" x14ac:dyDescent="0.35"/>
    <row r="251" s="145" customFormat="1" x14ac:dyDescent="0.35"/>
    <row r="252" s="145" customFormat="1" x14ac:dyDescent="0.35"/>
    <row r="253" s="145" customFormat="1" x14ac:dyDescent="0.35"/>
    <row r="254" s="145" customFormat="1" x14ac:dyDescent="0.35"/>
    <row r="255" s="145" customFormat="1" x14ac:dyDescent="0.35"/>
    <row r="256" s="145" customFormat="1" x14ac:dyDescent="0.35"/>
    <row r="257" s="145" customFormat="1" x14ac:dyDescent="0.35"/>
    <row r="258" s="145" customFormat="1" x14ac:dyDescent="0.35"/>
    <row r="259" s="145" customFormat="1" x14ac:dyDescent="0.35"/>
    <row r="260" s="145" customFormat="1" x14ac:dyDescent="0.35"/>
    <row r="261" s="145" customFormat="1" x14ac:dyDescent="0.35"/>
    <row r="262" s="145" customFormat="1" x14ac:dyDescent="0.35"/>
    <row r="263" s="145" customFormat="1" x14ac:dyDescent="0.35"/>
    <row r="264" s="145" customFormat="1" x14ac:dyDescent="0.35"/>
    <row r="265" s="145" customFormat="1" x14ac:dyDescent="0.35"/>
    <row r="266" s="145" customFormat="1" x14ac:dyDescent="0.35"/>
    <row r="267" s="145" customFormat="1" x14ac:dyDescent="0.35"/>
    <row r="268" s="145" customFormat="1" x14ac:dyDescent="0.35"/>
    <row r="269" s="145" customFormat="1" x14ac:dyDescent="0.35"/>
    <row r="270" s="145" customFormat="1" x14ac:dyDescent="0.35"/>
    <row r="271" s="145" customFormat="1" x14ac:dyDescent="0.35"/>
    <row r="272" s="145" customFormat="1" x14ac:dyDescent="0.35"/>
    <row r="273" s="145" customFormat="1" x14ac:dyDescent="0.35"/>
    <row r="274" s="145" customFormat="1" x14ac:dyDescent="0.35"/>
    <row r="275" s="145" customFormat="1" x14ac:dyDescent="0.35"/>
    <row r="276" s="145" customFormat="1" x14ac:dyDescent="0.35"/>
    <row r="277" s="145" customFormat="1" x14ac:dyDescent="0.35"/>
    <row r="278" s="145" customFormat="1" x14ac:dyDescent="0.35"/>
    <row r="279" s="145" customFormat="1" x14ac:dyDescent="0.35"/>
    <row r="280" s="145" customFormat="1" x14ac:dyDescent="0.35"/>
    <row r="281" s="145" customFormat="1" x14ac:dyDescent="0.35"/>
    <row r="282" s="145" customFormat="1" x14ac:dyDescent="0.35"/>
    <row r="283" s="145" customFormat="1" x14ac:dyDescent="0.35"/>
    <row r="284" s="145" customFormat="1" x14ac:dyDescent="0.35"/>
    <row r="285" s="145" customFormat="1" x14ac:dyDescent="0.35"/>
    <row r="286" s="145" customFormat="1" x14ac:dyDescent="0.35"/>
    <row r="287" s="145" customFormat="1" x14ac:dyDescent="0.35"/>
    <row r="288" s="145" customFormat="1" x14ac:dyDescent="0.35"/>
    <row r="289" s="145" customFormat="1" x14ac:dyDescent="0.35"/>
    <row r="290" s="145" customFormat="1" x14ac:dyDescent="0.35"/>
    <row r="291" s="145" customFormat="1" x14ac:dyDescent="0.35"/>
    <row r="292" s="145" customFormat="1" x14ac:dyDescent="0.35"/>
    <row r="293" s="145" customFormat="1" x14ac:dyDescent="0.35"/>
    <row r="294" s="145" customFormat="1" x14ac:dyDescent="0.35"/>
    <row r="295" s="145" customFormat="1" x14ac:dyDescent="0.35"/>
    <row r="296" s="145" customFormat="1" x14ac:dyDescent="0.35"/>
    <row r="297" s="145" customFormat="1" x14ac:dyDescent="0.35"/>
    <row r="298" s="145" customFormat="1" x14ac:dyDescent="0.35"/>
    <row r="299" s="145" customFormat="1" x14ac:dyDescent="0.35"/>
    <row r="300" s="145" customFormat="1" x14ac:dyDescent="0.35"/>
    <row r="301" s="145" customFormat="1" x14ac:dyDescent="0.35"/>
    <row r="302" s="145" customFormat="1" x14ac:dyDescent="0.35"/>
    <row r="303" s="145" customFormat="1" x14ac:dyDescent="0.35"/>
    <row r="304" s="145" customFormat="1" x14ac:dyDescent="0.35"/>
    <row r="305" s="145" customFormat="1" x14ac:dyDescent="0.35"/>
    <row r="306" s="145" customFormat="1" x14ac:dyDescent="0.35"/>
    <row r="307" s="145" customFormat="1" x14ac:dyDescent="0.35"/>
    <row r="308" s="145" customFormat="1" x14ac:dyDescent="0.35"/>
    <row r="309" s="145" customFormat="1" x14ac:dyDescent="0.35"/>
    <row r="310" s="145" customFormat="1" x14ac:dyDescent="0.35"/>
    <row r="311" s="145" customFormat="1" x14ac:dyDescent="0.35"/>
    <row r="312" s="145" customFormat="1" x14ac:dyDescent="0.35"/>
    <row r="313" s="145" customFormat="1" x14ac:dyDescent="0.35"/>
    <row r="314" s="145" customFormat="1" x14ac:dyDescent="0.35"/>
    <row r="315" s="145" customFormat="1" x14ac:dyDescent="0.35"/>
    <row r="316" s="145" customFormat="1" x14ac:dyDescent="0.35"/>
    <row r="317" s="145" customFormat="1" x14ac:dyDescent="0.35"/>
    <row r="318" s="145" customFormat="1" x14ac:dyDescent="0.35"/>
    <row r="319" s="145" customFormat="1" x14ac:dyDescent="0.35"/>
    <row r="320" s="145" customFormat="1" x14ac:dyDescent="0.35"/>
    <row r="321" s="145" customFormat="1" x14ac:dyDescent="0.35"/>
    <row r="322" s="145" customFormat="1" x14ac:dyDescent="0.35"/>
    <row r="323" s="145" customFormat="1" x14ac:dyDescent="0.35"/>
    <row r="324" s="145" customFormat="1" x14ac:dyDescent="0.35"/>
    <row r="325" s="145" customFormat="1" x14ac:dyDescent="0.35"/>
    <row r="326" s="145" customFormat="1" x14ac:dyDescent="0.35"/>
    <row r="327" s="145" customFormat="1" x14ac:dyDescent="0.35"/>
    <row r="328" s="145" customFormat="1" x14ac:dyDescent="0.35"/>
    <row r="329" s="145" customFormat="1" x14ac:dyDescent="0.35"/>
    <row r="330" s="145" customFormat="1" x14ac:dyDescent="0.35"/>
    <row r="331" s="145" customFormat="1" x14ac:dyDescent="0.35"/>
    <row r="332" s="145" customFormat="1" x14ac:dyDescent="0.35"/>
    <row r="333" s="145" customFormat="1" x14ac:dyDescent="0.35"/>
    <row r="334" s="145" customFormat="1" x14ac:dyDescent="0.35"/>
    <row r="335" s="145" customFormat="1" x14ac:dyDescent="0.35"/>
    <row r="336" s="145" customFormat="1" x14ac:dyDescent="0.35"/>
    <row r="337" s="145" customFormat="1" x14ac:dyDescent="0.35"/>
    <row r="338" s="145" customFormat="1" x14ac:dyDescent="0.35"/>
    <row r="339" s="145" customFormat="1" x14ac:dyDescent="0.35"/>
    <row r="340" s="145" customFormat="1" x14ac:dyDescent="0.35"/>
    <row r="341" s="145" customFormat="1" x14ac:dyDescent="0.35"/>
    <row r="342" s="145" customFormat="1" x14ac:dyDescent="0.35"/>
    <row r="343" s="145" customFormat="1" x14ac:dyDescent="0.35"/>
    <row r="344" s="145" customFormat="1" x14ac:dyDescent="0.35"/>
    <row r="345" s="145" customFormat="1" x14ac:dyDescent="0.35"/>
    <row r="346" s="145" customFormat="1" x14ac:dyDescent="0.35"/>
    <row r="347" s="145" customFormat="1" x14ac:dyDescent="0.35"/>
    <row r="348" s="145" customFormat="1" x14ac:dyDescent="0.35"/>
    <row r="349" s="145" customFormat="1" x14ac:dyDescent="0.35"/>
    <row r="350" s="145" customFormat="1" x14ac:dyDescent="0.35"/>
    <row r="351" s="145" customFormat="1" x14ac:dyDescent="0.35"/>
    <row r="352" s="145" customFormat="1" x14ac:dyDescent="0.35"/>
    <row r="353" s="145" customFormat="1" x14ac:dyDescent="0.35"/>
    <row r="354" s="145" customFormat="1" x14ac:dyDescent="0.35"/>
    <row r="355" s="145" customFormat="1" x14ac:dyDescent="0.35"/>
    <row r="356" s="145" customFormat="1" x14ac:dyDescent="0.35"/>
    <row r="357" s="145" customFormat="1" x14ac:dyDescent="0.35"/>
    <row r="358" s="145" customFormat="1" x14ac:dyDescent="0.35"/>
    <row r="359" s="145" customFormat="1" x14ac:dyDescent="0.35"/>
    <row r="360" s="145" customFormat="1" x14ac:dyDescent="0.35"/>
    <row r="361" s="145" customFormat="1" x14ac:dyDescent="0.35"/>
    <row r="362" s="145" customFormat="1" x14ac:dyDescent="0.35"/>
    <row r="363" s="145" customFormat="1" x14ac:dyDescent="0.35"/>
    <row r="364" s="145" customFormat="1" x14ac:dyDescent="0.35"/>
    <row r="365" s="145" customFormat="1" x14ac:dyDescent="0.35"/>
    <row r="366" s="145" customFormat="1" x14ac:dyDescent="0.35"/>
    <row r="367" s="145" customFormat="1" x14ac:dyDescent="0.35"/>
    <row r="368" s="145" customFormat="1" x14ac:dyDescent="0.35"/>
    <row r="369" s="145" customFormat="1" x14ac:dyDescent="0.35"/>
    <row r="370" s="145" customFormat="1" x14ac:dyDescent="0.35"/>
    <row r="371" s="145" customFormat="1" x14ac:dyDescent="0.35"/>
    <row r="372" s="145" customFormat="1" x14ac:dyDescent="0.35"/>
    <row r="373" s="145" customFormat="1" x14ac:dyDescent="0.35"/>
    <row r="374" s="145" customFormat="1" x14ac:dyDescent="0.35"/>
    <row r="375" s="145" customFormat="1" x14ac:dyDescent="0.35"/>
    <row r="376" s="145" customFormat="1" x14ac:dyDescent="0.35"/>
    <row r="377" s="145" customFormat="1" x14ac:dyDescent="0.35"/>
    <row r="378" s="145" customFormat="1" x14ac:dyDescent="0.35"/>
    <row r="379" s="145" customFormat="1" x14ac:dyDescent="0.35"/>
    <row r="380" s="145" customFormat="1" x14ac:dyDescent="0.35"/>
    <row r="381" s="145" customFormat="1" x14ac:dyDescent="0.35"/>
    <row r="382" s="145" customFormat="1" x14ac:dyDescent="0.35"/>
    <row r="383" s="145" customFormat="1" x14ac:dyDescent="0.35"/>
    <row r="384" s="145" customFormat="1" x14ac:dyDescent="0.35"/>
    <row r="385" s="145" customFormat="1" x14ac:dyDescent="0.35"/>
    <row r="386" s="145" customFormat="1" x14ac:dyDescent="0.35"/>
    <row r="387" s="145" customFormat="1" x14ac:dyDescent="0.35"/>
    <row r="388" s="145" customFormat="1" x14ac:dyDescent="0.35"/>
    <row r="389" s="145" customFormat="1" x14ac:dyDescent="0.35"/>
    <row r="390" s="145" customFormat="1" x14ac:dyDescent="0.35"/>
    <row r="391" s="145" customFormat="1" x14ac:dyDescent="0.35"/>
    <row r="392" s="145" customFormat="1" x14ac:dyDescent="0.35"/>
    <row r="393" s="145" customFormat="1" x14ac:dyDescent="0.35"/>
    <row r="394" s="145" customFormat="1" x14ac:dyDescent="0.35"/>
    <row r="395" s="145" customFormat="1" x14ac:dyDescent="0.35"/>
    <row r="396" s="145" customFormat="1" x14ac:dyDescent="0.35"/>
    <row r="397" s="145" customFormat="1" x14ac:dyDescent="0.35"/>
    <row r="398" s="145" customFormat="1" x14ac:dyDescent="0.35"/>
    <row r="399" s="145" customFormat="1" x14ac:dyDescent="0.35"/>
    <row r="400" s="145" customFormat="1" x14ac:dyDescent="0.35"/>
    <row r="401" s="145" customFormat="1" x14ac:dyDescent="0.35"/>
    <row r="402" s="145" customFormat="1" x14ac:dyDescent="0.35"/>
    <row r="403" s="145" customFormat="1" x14ac:dyDescent="0.35"/>
    <row r="404" s="145" customFormat="1" x14ac:dyDescent="0.35"/>
    <row r="405" s="145" customFormat="1" x14ac:dyDescent="0.35"/>
    <row r="406" s="145" customFormat="1" x14ac:dyDescent="0.35"/>
    <row r="407" s="145" customFormat="1" x14ac:dyDescent="0.35"/>
    <row r="408" s="145" customFormat="1" x14ac:dyDescent="0.35"/>
    <row r="409" s="145" customFormat="1" x14ac:dyDescent="0.35"/>
    <row r="410" s="145" customFormat="1" x14ac:dyDescent="0.35"/>
    <row r="411" s="145" customFormat="1" x14ac:dyDescent="0.35"/>
    <row r="412" s="145" customFormat="1" x14ac:dyDescent="0.35"/>
    <row r="413" s="145" customFormat="1" x14ac:dyDescent="0.35"/>
    <row r="414" s="145" customFormat="1" x14ac:dyDescent="0.35"/>
    <row r="415" s="145" customFormat="1" x14ac:dyDescent="0.35"/>
    <row r="416" s="145" customFormat="1" x14ac:dyDescent="0.35"/>
    <row r="417" s="145" customFormat="1" x14ac:dyDescent="0.35"/>
    <row r="418" s="145" customFormat="1" x14ac:dyDescent="0.35"/>
    <row r="419" s="145" customFormat="1" x14ac:dyDescent="0.35"/>
    <row r="420" s="145" customFormat="1" x14ac:dyDescent="0.35"/>
    <row r="421" s="145" customFormat="1" x14ac:dyDescent="0.35"/>
    <row r="422" s="145" customFormat="1" x14ac:dyDescent="0.35"/>
    <row r="423" s="145" customFormat="1" x14ac:dyDescent="0.35"/>
    <row r="424" s="145" customFormat="1" x14ac:dyDescent="0.35"/>
    <row r="425" s="145" customFormat="1" x14ac:dyDescent="0.35"/>
    <row r="426" s="145" customFormat="1" x14ac:dyDescent="0.35"/>
    <row r="427" s="145" customFormat="1" x14ac:dyDescent="0.35"/>
    <row r="428" s="145" customFormat="1" x14ac:dyDescent="0.35"/>
    <row r="429" s="145" customFormat="1" x14ac:dyDescent="0.35"/>
    <row r="430" s="145" customFormat="1" x14ac:dyDescent="0.35"/>
    <row r="431" s="145" customFormat="1" x14ac:dyDescent="0.35"/>
    <row r="432" s="145" customFormat="1" x14ac:dyDescent="0.35"/>
    <row r="433" s="145" customFormat="1" x14ac:dyDescent="0.35"/>
    <row r="434" s="145" customFormat="1" x14ac:dyDescent="0.35"/>
    <row r="435" s="145" customFormat="1" x14ac:dyDescent="0.35"/>
    <row r="436" s="145" customFormat="1" x14ac:dyDescent="0.35"/>
    <row r="437" s="145" customFormat="1" x14ac:dyDescent="0.35"/>
    <row r="438" s="145" customFormat="1" x14ac:dyDescent="0.35"/>
    <row r="439" s="145" customFormat="1" x14ac:dyDescent="0.35"/>
    <row r="440" s="145" customFormat="1" x14ac:dyDescent="0.35"/>
    <row r="441" s="145" customFormat="1" x14ac:dyDescent="0.35"/>
    <row r="442" s="145" customFormat="1" x14ac:dyDescent="0.35"/>
    <row r="443" s="145" customFormat="1" x14ac:dyDescent="0.35"/>
    <row r="444" s="145" customFormat="1" x14ac:dyDescent="0.35"/>
    <row r="445" s="145" customFormat="1" x14ac:dyDescent="0.35"/>
    <row r="446" s="145" customFormat="1" x14ac:dyDescent="0.35"/>
    <row r="447" s="145" customFormat="1" x14ac:dyDescent="0.35"/>
    <row r="448" s="145" customFormat="1" x14ac:dyDescent="0.35"/>
    <row r="449" s="145" customFormat="1" x14ac:dyDescent="0.35"/>
    <row r="450" s="145" customFormat="1" x14ac:dyDescent="0.35"/>
    <row r="451" s="145" customFormat="1" x14ac:dyDescent="0.35"/>
    <row r="452" s="145" customFormat="1" x14ac:dyDescent="0.35"/>
    <row r="453" s="145" customFormat="1" x14ac:dyDescent="0.35"/>
    <row r="454" s="145" customFormat="1" x14ac:dyDescent="0.35"/>
    <row r="455" s="145" customFormat="1" x14ac:dyDescent="0.35"/>
    <row r="456" s="145" customFormat="1" x14ac:dyDescent="0.35"/>
    <row r="457" s="145" customFormat="1" x14ac:dyDescent="0.35"/>
    <row r="458" s="145" customFormat="1" x14ac:dyDescent="0.35"/>
    <row r="459" s="145" customFormat="1" x14ac:dyDescent="0.35"/>
    <row r="460" s="145" customFormat="1" x14ac:dyDescent="0.35"/>
    <row r="461" s="145" customFormat="1" x14ac:dyDescent="0.35"/>
    <row r="462" s="145" customFormat="1" x14ac:dyDescent="0.35"/>
    <row r="463" s="145" customFormat="1" x14ac:dyDescent="0.35"/>
    <row r="464" s="145" customFormat="1" x14ac:dyDescent="0.35"/>
    <row r="465" s="145" customFormat="1" x14ac:dyDescent="0.35"/>
    <row r="466" s="145" customFormat="1" x14ac:dyDescent="0.35"/>
    <row r="467" s="145" customFormat="1" x14ac:dyDescent="0.35"/>
    <row r="468" s="145" customFormat="1" x14ac:dyDescent="0.35"/>
    <row r="469" s="145" customFormat="1" x14ac:dyDescent="0.35"/>
    <row r="470" s="145" customFormat="1" x14ac:dyDescent="0.35"/>
    <row r="471" s="145" customFormat="1" x14ac:dyDescent="0.35"/>
    <row r="472" s="145" customFormat="1" x14ac:dyDescent="0.35"/>
    <row r="473" s="145" customFormat="1" x14ac:dyDescent="0.35"/>
    <row r="474" s="145" customFormat="1" x14ac:dyDescent="0.35"/>
    <row r="475" s="145" customFormat="1" x14ac:dyDescent="0.35"/>
    <row r="476" s="145" customFormat="1" x14ac:dyDescent="0.35"/>
    <row r="477" s="145" customFormat="1" x14ac:dyDescent="0.35"/>
    <row r="478" s="145" customFormat="1" x14ac:dyDescent="0.35"/>
    <row r="479" s="145" customFormat="1" x14ac:dyDescent="0.35"/>
    <row r="480" s="145" customFormat="1" x14ac:dyDescent="0.35"/>
    <row r="481" s="145" customFormat="1" x14ac:dyDescent="0.35"/>
    <row r="482" s="145" customFormat="1" x14ac:dyDescent="0.35"/>
    <row r="483" s="145" customFormat="1" x14ac:dyDescent="0.35"/>
    <row r="484" s="145" customFormat="1" x14ac:dyDescent="0.35"/>
    <row r="485" s="145" customFormat="1" x14ac:dyDescent="0.35"/>
    <row r="486" s="145" customFormat="1" x14ac:dyDescent="0.35"/>
    <row r="487" s="145" customFormat="1" x14ac:dyDescent="0.35"/>
    <row r="488" s="145" customFormat="1" x14ac:dyDescent="0.35"/>
    <row r="489" s="145" customFormat="1" x14ac:dyDescent="0.35"/>
    <row r="490" s="145" customFormat="1" x14ac:dyDescent="0.35"/>
    <row r="491" s="145" customFormat="1" x14ac:dyDescent="0.35"/>
    <row r="492" s="145" customFormat="1" x14ac:dyDescent="0.35"/>
    <row r="493" s="145" customFormat="1" x14ac:dyDescent="0.35"/>
    <row r="494" s="145" customFormat="1" x14ac:dyDescent="0.35"/>
    <row r="495" s="145" customFormat="1" x14ac:dyDescent="0.35"/>
    <row r="496" s="145" customFormat="1" x14ac:dyDescent="0.35"/>
    <row r="497" s="145" customFormat="1" x14ac:dyDescent="0.35"/>
    <row r="498" s="145" customFormat="1" x14ac:dyDescent="0.35"/>
    <row r="499" s="145" customFormat="1" x14ac:dyDescent="0.35"/>
    <row r="500" s="145" customFormat="1" x14ac:dyDescent="0.35"/>
    <row r="501" s="145" customFormat="1" x14ac:dyDescent="0.35"/>
    <row r="502" s="145" customFormat="1" x14ac:dyDescent="0.35"/>
    <row r="503" s="145" customFormat="1" x14ac:dyDescent="0.35"/>
    <row r="504" s="145" customFormat="1" x14ac:dyDescent="0.35"/>
    <row r="505" s="145" customFormat="1" x14ac:dyDescent="0.35"/>
    <row r="506" s="145" customFormat="1" x14ac:dyDescent="0.35"/>
    <row r="507" s="145" customFormat="1" x14ac:dyDescent="0.35"/>
    <row r="508" s="145" customFormat="1" x14ac:dyDescent="0.35"/>
    <row r="509" s="145" customFormat="1" x14ac:dyDescent="0.35"/>
    <row r="510" s="145" customFormat="1" x14ac:dyDescent="0.35"/>
    <row r="511" s="145" customFormat="1" x14ac:dyDescent="0.35"/>
    <row r="512" s="145" customFormat="1" x14ac:dyDescent="0.35"/>
    <row r="513" s="145" customFormat="1" x14ac:dyDescent="0.35"/>
    <row r="514" s="145" customFormat="1" x14ac:dyDescent="0.35"/>
    <row r="515" s="145" customFormat="1" x14ac:dyDescent="0.35"/>
    <row r="516" s="145" customFormat="1" x14ac:dyDescent="0.35"/>
    <row r="517" s="145" customFormat="1" x14ac:dyDescent="0.35"/>
    <row r="518" s="145" customFormat="1" x14ac:dyDescent="0.35"/>
    <row r="519" s="145" customFormat="1" x14ac:dyDescent="0.35"/>
    <row r="520" s="145" customFormat="1" x14ac:dyDescent="0.35"/>
    <row r="521" s="145" customFormat="1" x14ac:dyDescent="0.35"/>
    <row r="522" s="145" customFormat="1" x14ac:dyDescent="0.35"/>
    <row r="523" s="145" customFormat="1" x14ac:dyDescent="0.35"/>
    <row r="524" s="145" customFormat="1" x14ac:dyDescent="0.35"/>
    <row r="525" s="145" customFormat="1" x14ac:dyDescent="0.35"/>
    <row r="526" s="145" customFormat="1" x14ac:dyDescent="0.35"/>
    <row r="527" s="145" customFormat="1" x14ac:dyDescent="0.35"/>
    <row r="528" s="145" customFormat="1" x14ac:dyDescent="0.35"/>
    <row r="529" s="145" customFormat="1" x14ac:dyDescent="0.35"/>
    <row r="530" s="145" customFormat="1" x14ac:dyDescent="0.35"/>
    <row r="531" s="145" customFormat="1" x14ac:dyDescent="0.35"/>
    <row r="532" s="145" customFormat="1" x14ac:dyDescent="0.35"/>
    <row r="533" s="145" customFormat="1" x14ac:dyDescent="0.35"/>
    <row r="534" s="145" customFormat="1" x14ac:dyDescent="0.35"/>
    <row r="535" s="145" customFormat="1" x14ac:dyDescent="0.35"/>
    <row r="536" s="145" customFormat="1" x14ac:dyDescent="0.35"/>
    <row r="537" s="145" customFormat="1" x14ac:dyDescent="0.35"/>
    <row r="538" s="145" customFormat="1" x14ac:dyDescent="0.35"/>
    <row r="539" s="145" customFormat="1" x14ac:dyDescent="0.35"/>
    <row r="540" s="145" customFormat="1" x14ac:dyDescent="0.35"/>
    <row r="541" s="145" customFormat="1" x14ac:dyDescent="0.35"/>
    <row r="542" s="145" customFormat="1" x14ac:dyDescent="0.35"/>
    <row r="543" s="145" customFormat="1" x14ac:dyDescent="0.35"/>
    <row r="544" s="145" customFormat="1" x14ac:dyDescent="0.35"/>
    <row r="545" s="145" customFormat="1" x14ac:dyDescent="0.35"/>
    <row r="546" s="145" customFormat="1" x14ac:dyDescent="0.35"/>
    <row r="547" s="145" customFormat="1" x14ac:dyDescent="0.35"/>
    <row r="548" s="145" customFormat="1" x14ac:dyDescent="0.35"/>
    <row r="549" s="145" customFormat="1" x14ac:dyDescent="0.35"/>
    <row r="550" s="145" customFormat="1" x14ac:dyDescent="0.35"/>
    <row r="551" s="145" customFormat="1" x14ac:dyDescent="0.35"/>
    <row r="552" s="145" customFormat="1" x14ac:dyDescent="0.35"/>
    <row r="553" s="145" customFormat="1" x14ac:dyDescent="0.35"/>
    <row r="554" s="145" customFormat="1" x14ac:dyDescent="0.35"/>
    <row r="555" s="145" customFormat="1" x14ac:dyDescent="0.35"/>
    <row r="556" s="145" customFormat="1" x14ac:dyDescent="0.35"/>
    <row r="557" s="145" customFormat="1" x14ac:dyDescent="0.35"/>
    <row r="558" s="145" customFormat="1" x14ac:dyDescent="0.35"/>
    <row r="559" s="145" customFormat="1" x14ac:dyDescent="0.35"/>
    <row r="560" s="145" customFormat="1" x14ac:dyDescent="0.35"/>
    <row r="561" s="145" customFormat="1" x14ac:dyDescent="0.35"/>
    <row r="562" s="145" customFormat="1" x14ac:dyDescent="0.35"/>
    <row r="563" s="145" customFormat="1" x14ac:dyDescent="0.35"/>
    <row r="564" s="145" customFormat="1" x14ac:dyDescent="0.35"/>
    <row r="565" s="145" customFormat="1" x14ac:dyDescent="0.35"/>
    <row r="566" s="145" customFormat="1" x14ac:dyDescent="0.35"/>
    <row r="567" s="145" customFormat="1" x14ac:dyDescent="0.35"/>
    <row r="568" s="145" customFormat="1" x14ac:dyDescent="0.35"/>
    <row r="569" s="145" customFormat="1" x14ac:dyDescent="0.35"/>
    <row r="570" s="145" customFormat="1" x14ac:dyDescent="0.35"/>
    <row r="571" s="145" customFormat="1" x14ac:dyDescent="0.35"/>
    <row r="572" s="145" customFormat="1" x14ac:dyDescent="0.35"/>
    <row r="573" s="145" customFormat="1" x14ac:dyDescent="0.35"/>
    <row r="574" s="145" customFormat="1" x14ac:dyDescent="0.35"/>
    <row r="575" s="145" customFormat="1" x14ac:dyDescent="0.35"/>
    <row r="576" s="145" customFormat="1" x14ac:dyDescent="0.35"/>
    <row r="577" s="145" customFormat="1" x14ac:dyDescent="0.35"/>
    <row r="578" s="145" customFormat="1" x14ac:dyDescent="0.35"/>
    <row r="579" s="145" customFormat="1" x14ac:dyDescent="0.35"/>
    <row r="580" s="145" customFormat="1" x14ac:dyDescent="0.35"/>
    <row r="581" s="145" customFormat="1" x14ac:dyDescent="0.35"/>
    <row r="582" s="145" customFormat="1" x14ac:dyDescent="0.35"/>
    <row r="583" s="145" customFormat="1" x14ac:dyDescent="0.35"/>
    <row r="584" s="145" customFormat="1" x14ac:dyDescent="0.35"/>
    <row r="585" s="145" customFormat="1" x14ac:dyDescent="0.35"/>
    <row r="586" s="145" customFormat="1" x14ac:dyDescent="0.35"/>
    <row r="587" s="145" customFormat="1" x14ac:dyDescent="0.35"/>
    <row r="588" s="145" customFormat="1" x14ac:dyDescent="0.35"/>
    <row r="589" s="145" customFormat="1" x14ac:dyDescent="0.35"/>
    <row r="590" s="145" customFormat="1" x14ac:dyDescent="0.35"/>
    <row r="591" s="145" customFormat="1" x14ac:dyDescent="0.35"/>
    <row r="592" s="145" customFormat="1" x14ac:dyDescent="0.35"/>
    <row r="593" s="145" customFormat="1" x14ac:dyDescent="0.35"/>
    <row r="594" s="145" customFormat="1" x14ac:dyDescent="0.35"/>
    <row r="595" s="145" customFormat="1" x14ac:dyDescent="0.35"/>
    <row r="596" s="145" customFormat="1" x14ac:dyDescent="0.35"/>
    <row r="597" s="145" customFormat="1" x14ac:dyDescent="0.35"/>
    <row r="598" s="145" customFormat="1" x14ac:dyDescent="0.35"/>
    <row r="599" s="145" customFormat="1" x14ac:dyDescent="0.35"/>
    <row r="600" s="145" customFormat="1" x14ac:dyDescent="0.35"/>
    <row r="601" s="145" customFormat="1" x14ac:dyDescent="0.35"/>
    <row r="602" s="145" customFormat="1" x14ac:dyDescent="0.35"/>
    <row r="603" s="145" customFormat="1" x14ac:dyDescent="0.35"/>
    <row r="604" s="145" customFormat="1" x14ac:dyDescent="0.35"/>
    <row r="605" s="145" customFormat="1" x14ac:dyDescent="0.35"/>
    <row r="606" s="145" customFormat="1" x14ac:dyDescent="0.35"/>
    <row r="607" s="145" customFormat="1" x14ac:dyDescent="0.35"/>
    <row r="608" s="145" customFormat="1" x14ac:dyDescent="0.35"/>
    <row r="609" s="145" customFormat="1" x14ac:dyDescent="0.35"/>
    <row r="610" s="145" customFormat="1" x14ac:dyDescent="0.35"/>
    <row r="611" s="145" customFormat="1" x14ac:dyDescent="0.35"/>
    <row r="612" s="145" customFormat="1" x14ac:dyDescent="0.35"/>
    <row r="613" s="145" customFormat="1" x14ac:dyDescent="0.35"/>
    <row r="614" s="145" customFormat="1" x14ac:dyDescent="0.35"/>
    <row r="615" s="145" customFormat="1" x14ac:dyDescent="0.35"/>
    <row r="616" s="145" customFormat="1" x14ac:dyDescent="0.35"/>
    <row r="617" s="145" customFormat="1" x14ac:dyDescent="0.35"/>
    <row r="618" s="145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серпень</vt:lpstr>
      <vt:lpstr>серпень!Заголовки_для_печати</vt:lpstr>
      <vt:lpstr>серпень!Область_печати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2016-09-12T11:54:45Z</dcterms:created>
  <dcterms:modified xsi:type="dcterms:W3CDTF">2016-09-12T12:54:29Z</dcterms:modified>
</cp:coreProperties>
</file>