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895" windowHeight="9240"/>
  </bookViews>
  <sheets>
    <sheet name="травень" sheetId="1" r:id="rId1"/>
  </sheets>
  <externalReferences>
    <externalReference r:id="rId2"/>
  </externalReferences>
  <definedNames>
    <definedName name="_xlnm.Print_Titles" localSheetId="0">травень!$A:$E</definedName>
    <definedName name="_xlnm.Print_Area" localSheetId="0">травень!$D$1:$N$123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L117" i="1"/>
  <c r="J117" i="1"/>
  <c r="I117" i="1"/>
  <c r="H117" i="1"/>
  <c r="H116" i="1" s="1"/>
  <c r="M116" i="1" s="1"/>
  <c r="G117" i="1"/>
  <c r="J116" i="1"/>
  <c r="I116" i="1"/>
  <c r="L116" i="1" s="1"/>
  <c r="G116" i="1"/>
  <c r="N115" i="1"/>
  <c r="M115" i="1"/>
  <c r="L115" i="1"/>
  <c r="K115" i="1"/>
  <c r="L114" i="1"/>
  <c r="J114" i="1"/>
  <c r="I114" i="1"/>
  <c r="I112" i="1" s="1"/>
  <c r="H114" i="1"/>
  <c r="H112" i="1" s="1"/>
  <c r="G114" i="1"/>
  <c r="N113" i="1"/>
  <c r="L113" i="1"/>
  <c r="N112" i="1"/>
  <c r="K112" i="1"/>
  <c r="J112" i="1"/>
  <c r="G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J107" i="1"/>
  <c r="I107" i="1"/>
  <c r="L107" i="1" s="1"/>
  <c r="H107" i="1"/>
  <c r="M107" i="1" s="1"/>
  <c r="G107" i="1"/>
  <c r="M106" i="1"/>
  <c r="L106" i="1"/>
  <c r="J106" i="1"/>
  <c r="K106" i="1" s="1"/>
  <c r="J105" i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L92" i="1"/>
  <c r="J92" i="1"/>
  <c r="I92" i="1"/>
  <c r="I91" i="1" s="1"/>
  <c r="I83" i="1" s="1"/>
  <c r="H92" i="1"/>
  <c r="H91" i="1" s="1"/>
  <c r="G92" i="1"/>
  <c r="F92" i="1"/>
  <c r="J91" i="1"/>
  <c r="G91" i="1"/>
  <c r="N90" i="1"/>
  <c r="M90" i="1"/>
  <c r="L90" i="1"/>
  <c r="K90" i="1"/>
  <c r="N89" i="1"/>
  <c r="M89" i="1"/>
  <c r="L89" i="1"/>
  <c r="K89" i="1"/>
  <c r="N88" i="1"/>
  <c r="M88" i="1"/>
  <c r="J88" i="1"/>
  <c r="I88" i="1"/>
  <c r="H88" i="1"/>
  <c r="G88" i="1"/>
  <c r="G84" i="1" s="1"/>
  <c r="G83" i="1" s="1"/>
  <c r="F88" i="1"/>
  <c r="N87" i="1"/>
  <c r="L87" i="1"/>
  <c r="N86" i="1"/>
  <c r="M86" i="1"/>
  <c r="L86" i="1"/>
  <c r="K86" i="1"/>
  <c r="J85" i="1"/>
  <c r="I85" i="1"/>
  <c r="L85" i="1" s="1"/>
  <c r="H85" i="1"/>
  <c r="H84" i="1" s="1"/>
  <c r="H83" i="1" s="1"/>
  <c r="G85" i="1"/>
  <c r="I84" i="1"/>
  <c r="N82" i="1"/>
  <c r="L82" i="1"/>
  <c r="N81" i="1"/>
  <c r="L81" i="1"/>
  <c r="N80" i="1"/>
  <c r="L80" i="1"/>
  <c r="N79" i="1"/>
  <c r="L79" i="1"/>
  <c r="J78" i="1"/>
  <c r="I78" i="1"/>
  <c r="H78" i="1"/>
  <c r="G78" i="1"/>
  <c r="G77" i="1" s="1"/>
  <c r="I77" i="1"/>
  <c r="H77" i="1"/>
  <c r="N76" i="1"/>
  <c r="L76" i="1"/>
  <c r="N75" i="1"/>
  <c r="M75" i="1"/>
  <c r="L75" i="1"/>
  <c r="K75" i="1"/>
  <c r="N74" i="1"/>
  <c r="M74" i="1"/>
  <c r="L74" i="1"/>
  <c r="K74" i="1"/>
  <c r="N73" i="1"/>
  <c r="L73" i="1"/>
  <c r="L72" i="1"/>
  <c r="J72" i="1"/>
  <c r="K72" i="1" s="1"/>
  <c r="I72" i="1"/>
  <c r="H72" i="1"/>
  <c r="M72" i="1" s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L61" i="1"/>
  <c r="J61" i="1"/>
  <c r="I61" i="1"/>
  <c r="H61" i="1"/>
  <c r="G61" i="1"/>
  <c r="G43" i="1" s="1"/>
  <c r="N60" i="1"/>
  <c r="L60" i="1"/>
  <c r="N59" i="1"/>
  <c r="M59" i="1"/>
  <c r="L59" i="1"/>
  <c r="K59" i="1"/>
  <c r="L58" i="1"/>
  <c r="J58" i="1"/>
  <c r="I58" i="1"/>
  <c r="H58" i="1"/>
  <c r="M58" i="1" s="1"/>
  <c r="G58" i="1"/>
  <c r="N57" i="1"/>
  <c r="L57" i="1"/>
  <c r="N56" i="1"/>
  <c r="M56" i="1"/>
  <c r="L56" i="1"/>
  <c r="K56" i="1"/>
  <c r="N55" i="1"/>
  <c r="K55" i="1"/>
  <c r="J55" i="1"/>
  <c r="I55" i="1"/>
  <c r="H55" i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L44" i="1"/>
  <c r="J44" i="1"/>
  <c r="I44" i="1"/>
  <c r="H44" i="1"/>
  <c r="M44" i="1" s="1"/>
  <c r="G44" i="1"/>
  <c r="I43" i="1"/>
  <c r="H43" i="1"/>
  <c r="N42" i="1"/>
  <c r="L42" i="1"/>
  <c r="N41" i="1"/>
  <c r="J41" i="1"/>
  <c r="L41" i="1" s="1"/>
  <c r="N40" i="1"/>
  <c r="L40" i="1"/>
  <c r="J40" i="1"/>
  <c r="N39" i="1"/>
  <c r="M39" i="1"/>
  <c r="L39" i="1"/>
  <c r="K39" i="1"/>
  <c r="J38" i="1"/>
  <c r="I38" i="1"/>
  <c r="H38" i="1"/>
  <c r="M38" i="1" s="1"/>
  <c r="G38" i="1"/>
  <c r="N37" i="1"/>
  <c r="M37" i="1"/>
  <c r="L37" i="1"/>
  <c r="J36" i="1"/>
  <c r="N36" i="1" s="1"/>
  <c r="I36" i="1"/>
  <c r="H36" i="1"/>
  <c r="G36" i="1"/>
  <c r="N35" i="1"/>
  <c r="M35" i="1"/>
  <c r="L35" i="1"/>
  <c r="K35" i="1"/>
  <c r="N34" i="1"/>
  <c r="L34" i="1"/>
  <c r="J34" i="1"/>
  <c r="I33" i="1"/>
  <c r="H33" i="1"/>
  <c r="G33" i="1"/>
  <c r="J32" i="1"/>
  <c r="N32" i="1" s="1"/>
  <c r="J31" i="1"/>
  <c r="L31" i="1" s="1"/>
  <c r="N30" i="1"/>
  <c r="L30" i="1"/>
  <c r="N29" i="1"/>
  <c r="L29" i="1"/>
  <c r="J28" i="1"/>
  <c r="L28" i="1" s="1"/>
  <c r="J27" i="1"/>
  <c r="M27" i="1" s="1"/>
  <c r="I27" i="1"/>
  <c r="H27" i="1"/>
  <c r="H24" i="1" s="1"/>
  <c r="G27" i="1"/>
  <c r="G24" i="1" s="1"/>
  <c r="N26" i="1"/>
  <c r="L26" i="1"/>
  <c r="J25" i="1"/>
  <c r="I24" i="1"/>
  <c r="M23" i="1"/>
  <c r="L23" i="1"/>
  <c r="K23" i="1"/>
  <c r="J23" i="1"/>
  <c r="N23" i="1" s="1"/>
  <c r="N22" i="1"/>
  <c r="L22" i="1"/>
  <c r="J22" i="1"/>
  <c r="M21" i="1"/>
  <c r="L21" i="1"/>
  <c r="K21" i="1"/>
  <c r="J21" i="1"/>
  <c r="N21" i="1" s="1"/>
  <c r="N20" i="1"/>
  <c r="M20" i="1"/>
  <c r="L20" i="1"/>
  <c r="J20" i="1"/>
  <c r="K20" i="1" s="1"/>
  <c r="N19" i="1"/>
  <c r="M19" i="1"/>
  <c r="K19" i="1"/>
  <c r="J19" i="1"/>
  <c r="L19" i="1" s="1"/>
  <c r="N18" i="1"/>
  <c r="L18" i="1"/>
  <c r="K18" i="1"/>
  <c r="J18" i="1"/>
  <c r="M18" i="1" s="1"/>
  <c r="M17" i="1"/>
  <c r="L17" i="1"/>
  <c r="K17" i="1"/>
  <c r="J17" i="1"/>
  <c r="N17" i="1" s="1"/>
  <c r="N16" i="1"/>
  <c r="M16" i="1"/>
  <c r="L16" i="1"/>
  <c r="J16" i="1"/>
  <c r="N15" i="1"/>
  <c r="L15" i="1"/>
  <c r="N14" i="1"/>
  <c r="M14" i="1"/>
  <c r="L14" i="1"/>
  <c r="K14" i="1"/>
  <c r="I13" i="1"/>
  <c r="H13" i="1"/>
  <c r="G13" i="1"/>
  <c r="M12" i="1"/>
  <c r="L12" i="1"/>
  <c r="K12" i="1"/>
  <c r="J12" i="1"/>
  <c r="N12" i="1" s="1"/>
  <c r="N11" i="1"/>
  <c r="M11" i="1"/>
  <c r="L11" i="1"/>
  <c r="J11" i="1"/>
  <c r="K11" i="1" s="1"/>
  <c r="N10" i="1"/>
  <c r="L10" i="1"/>
  <c r="M9" i="1"/>
  <c r="L9" i="1"/>
  <c r="K9" i="1"/>
  <c r="J9" i="1"/>
  <c r="N9" i="1" s="1"/>
  <c r="N8" i="1"/>
  <c r="J8" i="1"/>
  <c r="K8" i="1" s="1"/>
  <c r="N7" i="1"/>
  <c r="J7" i="1"/>
  <c r="I7" i="1"/>
  <c r="I6" i="1" s="1"/>
  <c r="I5" i="1" s="1"/>
  <c r="I122" i="1" s="1"/>
  <c r="H7" i="1"/>
  <c r="G7" i="1"/>
  <c r="G6" i="1" s="1"/>
  <c r="F7" i="1"/>
  <c r="H6" i="1"/>
  <c r="H5" i="1" s="1"/>
  <c r="H122" i="1" s="1"/>
  <c r="G5" i="1" l="1"/>
  <c r="G122" i="1" s="1"/>
  <c r="J24" i="1"/>
  <c r="M85" i="1"/>
  <c r="L91" i="1"/>
  <c r="K91" i="1"/>
  <c r="L105" i="1"/>
  <c r="K105" i="1"/>
  <c r="L7" i="1"/>
  <c r="L25" i="1"/>
  <c r="K27" i="1"/>
  <c r="K28" i="1"/>
  <c r="N31" i="1"/>
  <c r="N78" i="1"/>
  <c r="J77" i="1"/>
  <c r="M91" i="1"/>
  <c r="M92" i="1"/>
  <c r="M105" i="1"/>
  <c r="K107" i="1"/>
  <c r="M114" i="1"/>
  <c r="K116" i="1"/>
  <c r="M117" i="1"/>
  <c r="K7" i="1"/>
  <c r="L8" i="1"/>
  <c r="N25" i="1"/>
  <c r="L27" i="1"/>
  <c r="M28" i="1"/>
  <c r="M34" i="1"/>
  <c r="J33" i="1"/>
  <c r="L36" i="1"/>
  <c r="K38" i="1"/>
  <c r="N38" i="1"/>
  <c r="L78" i="1"/>
  <c r="K85" i="1"/>
  <c r="N91" i="1"/>
  <c r="N105" i="1"/>
  <c r="M7" i="1"/>
  <c r="M8" i="1"/>
  <c r="K16" i="1"/>
  <c r="J13" i="1"/>
  <c r="N27" i="1"/>
  <c r="N28" i="1"/>
  <c r="L32" i="1"/>
  <c r="K34" i="1"/>
  <c r="M36" i="1"/>
  <c r="L38" i="1"/>
  <c r="K44" i="1"/>
  <c r="M55" i="1"/>
  <c r="L55" i="1"/>
  <c r="K58" i="1"/>
  <c r="N61" i="1"/>
  <c r="J43" i="1"/>
  <c r="L88" i="1"/>
  <c r="K88" i="1"/>
  <c r="J84" i="1"/>
  <c r="K92" i="1"/>
  <c r="M112" i="1"/>
  <c r="L112" i="1"/>
  <c r="K114" i="1"/>
  <c r="K117" i="1"/>
  <c r="N44" i="1"/>
  <c r="N58" i="1"/>
  <c r="N72" i="1"/>
  <c r="N85" i="1"/>
  <c r="N92" i="1"/>
  <c r="N106" i="1"/>
  <c r="N107" i="1"/>
  <c r="N114" i="1"/>
  <c r="N116" i="1"/>
  <c r="N117" i="1"/>
  <c r="K84" i="1" l="1"/>
  <c r="N84" i="1"/>
  <c r="J83" i="1"/>
  <c r="M84" i="1"/>
  <c r="L84" i="1"/>
  <c r="L77" i="1"/>
  <c r="N77" i="1"/>
  <c r="N24" i="1"/>
  <c r="M24" i="1"/>
  <c r="L24" i="1"/>
  <c r="K24" i="1"/>
  <c r="N33" i="1"/>
  <c r="K33" i="1"/>
  <c r="M33" i="1"/>
  <c r="L33" i="1"/>
  <c r="K43" i="1"/>
  <c r="N43" i="1"/>
  <c r="M43" i="1"/>
  <c r="L43" i="1"/>
  <c r="N13" i="1"/>
  <c r="L13" i="1"/>
  <c r="K13" i="1"/>
  <c r="J6" i="1"/>
  <c r="M13" i="1"/>
  <c r="M6" i="1" l="1"/>
  <c r="L6" i="1"/>
  <c r="J5" i="1"/>
  <c r="K6" i="1"/>
  <c r="N6" i="1"/>
  <c r="K83" i="1"/>
  <c r="N83" i="1"/>
  <c r="M83" i="1"/>
  <c r="L83" i="1"/>
  <c r="M5" i="1" l="1"/>
  <c r="N5" i="1"/>
  <c r="J122" i="1"/>
  <c r="L5" i="1"/>
  <c r="K5" i="1"/>
  <c r="M122" i="1" l="1"/>
  <c r="L122" i="1"/>
  <c r="N122" i="1"/>
  <c r="K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<sst xmlns="http://schemas.openxmlformats.org/spreadsheetml/2006/main" count="133" uniqueCount="131">
  <si>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за січень - травень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</si>
  <si>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</si>
  <si>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</si>
  <si>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</si>
  <si>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</si>
  <si>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</si>
  <si>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</si>
  <si>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</si>
  <si>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</si>
  <si>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січень-травень 2016 року</t>
  </si>
  <si>
    <t>ФАКТ</t>
  </si>
  <si>
    <t xml:space="preserve"> % виконання до плану січня-травня п.р.</t>
  </si>
  <si>
    <t>Відхилення факту від плану січня-травня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</si>
  <si>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</si>
  <si>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</si>
  <si>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01.06.2016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</si>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</sst>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J122" sqref="J122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1913287.6</v>
      </c>
      <c r="I5" s="23">
        <f>I6+I24+I38+I40+I43+I77</f>
        <v>813654.1</v>
      </c>
      <c r="J5" s="23">
        <f>J6+J24+J38+J40+J43+J77</f>
        <v>1146605.2951800001</v>
      </c>
      <c r="K5" s="24">
        <f>J5/I5</f>
        <v>1.4092048392308232</v>
      </c>
      <c r="L5" s="25">
        <f>J5-I5</f>
        <v>332951.19518000016</v>
      </c>
      <c r="M5" s="26">
        <f>J5/H5</f>
        <v>0.59928538458096947</v>
      </c>
      <c r="N5" s="27">
        <f>J5-H5</f>
        <v>-766682.30481999996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1128292.1000000001</v>
      </c>
      <c r="I6" s="31">
        <f>I7+I13</f>
        <v>483837.6</v>
      </c>
      <c r="J6" s="31">
        <f>J7+J13</f>
        <v>617547.60442000011</v>
      </c>
      <c r="K6" s="32">
        <f t="shared" ref="K6:K7" si="0">J6/I6</f>
        <v>1.2763530664421288</v>
      </c>
      <c r="L6" s="31">
        <f t="shared" ref="L6:L7" si="1">J6-I6</f>
        <v>133710.00442000013</v>
      </c>
      <c r="M6" s="26">
        <f t="shared" ref="M6:M7" si="2">J6/H6</f>
        <v>0.54732954739291362</v>
      </c>
      <c r="N6" s="27">
        <f t="shared" ref="N6:N69" si="3">J6-H6</f>
        <v>-510744.49557999999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964108.4</v>
      </c>
      <c r="I7" s="38">
        <f>I8+I9+I11+I12+I10</f>
        <v>382516.6</v>
      </c>
      <c r="J7" s="38">
        <f>J8+J9+J11+J12+J10</f>
        <v>417655.44454000005</v>
      </c>
      <c r="K7" s="39">
        <f t="shared" si="0"/>
        <v>1.0918622735327044</v>
      </c>
      <c r="L7" s="40">
        <f t="shared" si="1"/>
        <v>35138.844540000078</v>
      </c>
      <c r="M7" s="26">
        <f t="shared" si="2"/>
        <v>0.43320382286888076</v>
      </c>
      <c r="N7" s="27">
        <f t="shared" si="3"/>
        <v>-546452.95545999997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871408.4</v>
      </c>
      <c r="I8" s="43">
        <v>351196.6</v>
      </c>
      <c r="J8" s="44">
        <f>950848.4749-570509.08511</f>
        <v>380339.38979000004</v>
      </c>
      <c r="K8" s="45">
        <f>J8/I8</f>
        <v>1.0829814120922585</v>
      </c>
      <c r="L8" s="44">
        <f>J8-I8</f>
        <v>29142.789790000068</v>
      </c>
      <c r="M8" s="45">
        <f>J8/H8</f>
        <v>0.43646514055866348</v>
      </c>
      <c r="N8" s="46">
        <f t="shared" si="3"/>
        <v>-491069.01020999998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2710</v>
      </c>
      <c r="J9" s="44">
        <f>8463.51896-5078.11137</f>
        <v>3385.4075899999998</v>
      </c>
      <c r="K9" s="45">
        <f t="shared" ref="K9:K72" si="4">J9/I9</f>
        <v>1.2492278929889298</v>
      </c>
      <c r="L9" s="44">
        <f t="shared" ref="L9:L72" si="5">J9-I9</f>
        <v>675.4075899999998</v>
      </c>
      <c r="M9" s="45">
        <f t="shared" ref="M9:M72" si="6">J9/H9</f>
        <v>0.45748751216216216</v>
      </c>
      <c r="N9" s="46">
        <f t="shared" si="3"/>
        <v>-4014.5924100000002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5"/>
        <v>0</v>
      </c>
      <c r="M10" s="45">
        <v>0</v>
      </c>
      <c r="N10" s="46">
        <f t="shared" si="3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20150</v>
      </c>
      <c r="J11" s="44">
        <f>60453.78655-36272.27192</f>
        <v>24181.514629999998</v>
      </c>
      <c r="K11" s="45">
        <f t="shared" si="4"/>
        <v>1.2000751677419355</v>
      </c>
      <c r="L11" s="44">
        <f t="shared" si="5"/>
        <v>4031.5146299999979</v>
      </c>
      <c r="M11" s="45">
        <f t="shared" si="6"/>
        <v>0.46324740670498082</v>
      </c>
      <c r="N11" s="46">
        <f t="shared" si="3"/>
        <v>-28018.485370000002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8460</v>
      </c>
      <c r="J12" s="44">
        <f>24372.83123-14623.6987</f>
        <v>9749.132529999999</v>
      </c>
      <c r="K12" s="45">
        <f t="shared" si="4"/>
        <v>1.152379731678487</v>
      </c>
      <c r="L12" s="44">
        <f t="shared" si="5"/>
        <v>1289.132529999999</v>
      </c>
      <c r="M12" s="45">
        <f t="shared" si="6"/>
        <v>0.29453572598187305</v>
      </c>
      <c r="N12" s="46">
        <f t="shared" si="3"/>
        <v>-23350.867470000001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 t="shared" ref="I13:J13" si="7">I14+I15+I16+I17+I18+I19+I20+I21+I22+I23</f>
        <v>101321</v>
      </c>
      <c r="J13" s="38">
        <f t="shared" si="7"/>
        <v>199892.15988000005</v>
      </c>
      <c r="K13" s="26">
        <f t="shared" si="4"/>
        <v>1.9728601166589359</v>
      </c>
      <c r="L13" s="38">
        <f t="shared" si="5"/>
        <v>98571.15988000005</v>
      </c>
      <c r="M13" s="26">
        <f t="shared" si="6"/>
        <v>1.2174908951375809</v>
      </c>
      <c r="N13" s="27">
        <f t="shared" si="3"/>
        <v>35708.459880000039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381</v>
      </c>
      <c r="J14" s="44">
        <v>450.72118</v>
      </c>
      <c r="K14" s="45">
        <f t="shared" si="4"/>
        <v>1.1829952230971128</v>
      </c>
      <c r="L14" s="44">
        <f t="shared" si="5"/>
        <v>69.721180000000004</v>
      </c>
      <c r="M14" s="45">
        <f t="shared" si="6"/>
        <v>0.49633430238960469</v>
      </c>
      <c r="N14" s="46">
        <f t="shared" si="3"/>
        <v>-457.37882000000002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78.867490000000004</v>
      </c>
      <c r="K15" s="45">
        <v>0</v>
      </c>
      <c r="L15" s="44">
        <f t="shared" si="5"/>
        <v>78.867490000000004</v>
      </c>
      <c r="M15" s="45">
        <v>0</v>
      </c>
      <c r="N15" s="46">
        <f t="shared" si="3"/>
        <v>78.867490000000004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60480</v>
      </c>
      <c r="J16" s="44">
        <f>1092387.78431-983149.00587</f>
        <v>109238.77844000002</v>
      </c>
      <c r="K16" s="45">
        <f t="shared" si="4"/>
        <v>1.8061967334656088</v>
      </c>
      <c r="L16" s="44">
        <f t="shared" si="5"/>
        <v>48758.778440000024</v>
      </c>
      <c r="M16" s="45">
        <f t="shared" si="6"/>
        <v>1.2805371005896353</v>
      </c>
      <c r="N16" s="46">
        <f t="shared" si="3"/>
        <v>23931.778440000024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4830</v>
      </c>
      <c r="J17" s="44">
        <f>59292.98972-53363.69054</f>
        <v>5929.2991799999945</v>
      </c>
      <c r="K17" s="45">
        <f t="shared" si="4"/>
        <v>1.2275981739130424</v>
      </c>
      <c r="L17" s="44">
        <f t="shared" si="5"/>
        <v>1099.2991799999945</v>
      </c>
      <c r="M17" s="45">
        <f t="shared" si="6"/>
        <v>0.43920734666666628</v>
      </c>
      <c r="N17" s="46">
        <f t="shared" si="3"/>
        <v>-7570.7008200000055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5120</v>
      </c>
      <c r="J18" s="44">
        <f>394257.44037-354831.69633</f>
        <v>39425.74404000002</v>
      </c>
      <c r="K18" s="45">
        <f t="shared" si="4"/>
        <v>7.7003406328125035</v>
      </c>
      <c r="L18" s="44">
        <f t="shared" si="5"/>
        <v>34305.74404000002</v>
      </c>
      <c r="M18" s="45">
        <f t="shared" si="6"/>
        <v>2.0750391600000011</v>
      </c>
      <c r="N18" s="46">
        <f t="shared" si="3"/>
        <v>20425.74404000002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2020</v>
      </c>
      <c r="J19" s="44">
        <f>51162.82435-46046.5419</f>
        <v>5116.2824500000061</v>
      </c>
      <c r="K19" s="45">
        <f t="shared" si="4"/>
        <v>2.5328130940594091</v>
      </c>
      <c r="L19" s="44">
        <f t="shared" si="5"/>
        <v>3096.2824500000061</v>
      </c>
      <c r="M19" s="45">
        <f t="shared" si="6"/>
        <v>0.52206963775510262</v>
      </c>
      <c r="N19" s="46">
        <f t="shared" si="3"/>
        <v>-4683.7175499999939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28</v>
      </c>
      <c r="J20" s="44">
        <f>157.91854-142.12669</f>
        <v>15.791850000000011</v>
      </c>
      <c r="K20" s="45">
        <f t="shared" si="4"/>
        <v>0.56399464285714329</v>
      </c>
      <c r="L20" s="44">
        <f t="shared" si="5"/>
        <v>-12.208149999999989</v>
      </c>
      <c r="M20" s="45">
        <f t="shared" si="6"/>
        <v>0.19118462469733671</v>
      </c>
      <c r="N20" s="46">
        <f t="shared" si="3"/>
        <v>-66.808149999999983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28420</v>
      </c>
      <c r="J21" s="44">
        <f>376915.43504-339223.89149</f>
        <v>37691.543550000002</v>
      </c>
      <c r="K21" s="45">
        <f t="shared" si="4"/>
        <v>1.3262330594651655</v>
      </c>
      <c r="L21" s="44">
        <f t="shared" si="5"/>
        <v>9271.5435500000021</v>
      </c>
      <c r="M21" s="45">
        <f t="shared" si="6"/>
        <v>1.0623321180947014</v>
      </c>
      <c r="N21" s="46">
        <f t="shared" si="3"/>
        <v>2211.5435500000021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55.672-50.1048</f>
        <v>5.5671999999999997</v>
      </c>
      <c r="K22" s="45">
        <v>0</v>
      </c>
      <c r="L22" s="44">
        <f t="shared" si="5"/>
        <v>5.5671999999999997</v>
      </c>
      <c r="M22" s="45">
        <v>0</v>
      </c>
      <c r="N22" s="46">
        <f t="shared" si="3"/>
        <v>5.5671999999999997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42</v>
      </c>
      <c r="J23" s="44">
        <f>19395.645-17456.0805</f>
        <v>1939.5645000000004</v>
      </c>
      <c r="K23" s="45">
        <f t="shared" si="4"/>
        <v>46.180107142857153</v>
      </c>
      <c r="L23" s="44">
        <f t="shared" si="5"/>
        <v>1897.5645000000004</v>
      </c>
      <c r="M23" s="45">
        <f t="shared" si="6"/>
        <v>18.297778301886797</v>
      </c>
      <c r="N23" s="46">
        <f t="shared" si="3"/>
        <v>1833.5645000000004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6776.4000000000005</v>
      </c>
      <c r="J24" s="38">
        <f>J25+J27+J33+J36</f>
        <v>6659.4853100000009</v>
      </c>
      <c r="K24" s="26">
        <f t="shared" si="4"/>
        <v>0.98274678442831009</v>
      </c>
      <c r="L24" s="38">
        <f t="shared" si="5"/>
        <v>-116.91468999999961</v>
      </c>
      <c r="M24" s="26">
        <f t="shared" si="6"/>
        <v>0.46804175522195052</v>
      </c>
      <c r="N24" s="27">
        <f t="shared" si="3"/>
        <v>-7568.9146899999987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5"/>
        <v>44.890160000000002</v>
      </c>
      <c r="M25" s="45">
        <v>0</v>
      </c>
      <c r="N25" s="27">
        <f t="shared" si="3"/>
        <v>44.890160000000002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5"/>
        <v>44.890160000000002</v>
      </c>
      <c r="M26" s="45">
        <v>0</v>
      </c>
      <c r="N26" s="46">
        <f t="shared" si="3"/>
        <v>44.890160000000002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6550</v>
      </c>
      <c r="J27" s="51">
        <f>J28+J29+J31+J32+J30</f>
        <v>6105.8127400000003</v>
      </c>
      <c r="K27" s="26">
        <f t="shared" si="4"/>
        <v>0.93218515114503819</v>
      </c>
      <c r="L27" s="38">
        <f t="shared" si="5"/>
        <v>-444.1872599999997</v>
      </c>
      <c r="M27" s="26">
        <f t="shared" si="6"/>
        <v>0.4430923613933237</v>
      </c>
      <c r="N27" s="27">
        <f t="shared" si="3"/>
        <v>-7674.1872599999997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6550</v>
      </c>
      <c r="J28" s="44">
        <f>12195.28893-6097.64455</f>
        <v>6097.6443800000006</v>
      </c>
      <c r="K28" s="45">
        <f t="shared" si="4"/>
        <v>0.93093807328244282</v>
      </c>
      <c r="L28" s="44">
        <f t="shared" si="5"/>
        <v>-452.35561999999936</v>
      </c>
      <c r="M28" s="45">
        <f t="shared" si="6"/>
        <v>0.44249959216255447</v>
      </c>
      <c r="N28" s="46">
        <f t="shared" si="3"/>
        <v>-7682.3556199999994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0.46988999999999997</v>
      </c>
      <c r="K29" s="45">
        <v>0</v>
      </c>
      <c r="L29" s="44">
        <f t="shared" si="5"/>
        <v>0.46988999999999997</v>
      </c>
      <c r="M29" s="45">
        <v>0</v>
      </c>
      <c r="N29" s="46">
        <f t="shared" si="3"/>
        <v>0.46988999999999997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5"/>
        <v>0</v>
      </c>
      <c r="M30" s="45">
        <v>0</v>
      </c>
      <c r="N30" s="46">
        <f t="shared" si="3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0.57261-0.28631</f>
        <v>0.28629999999999994</v>
      </c>
      <c r="K31" s="45">
        <v>0</v>
      </c>
      <c r="L31" s="44">
        <f t="shared" si="5"/>
        <v>0.28629999999999994</v>
      </c>
      <c r="M31" s="45">
        <v>0</v>
      </c>
      <c r="N31" s="46">
        <f t="shared" si="3"/>
        <v>0.28629999999999994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5"/>
        <v>7.4121699999999997</v>
      </c>
      <c r="M32" s="45">
        <v>0</v>
      </c>
      <c r="N32" s="46">
        <f t="shared" si="3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226.1</v>
      </c>
      <c r="J33" s="38">
        <f>J35+J34</f>
        <v>508.16070000000002</v>
      </c>
      <c r="K33" s="26">
        <f t="shared" si="4"/>
        <v>2.2475042016806723</v>
      </c>
      <c r="L33" s="38">
        <f t="shared" si="5"/>
        <v>282.0607</v>
      </c>
      <c r="M33" s="26">
        <f t="shared" si="6"/>
        <v>1.1370792123517566</v>
      </c>
      <c r="N33" s="27">
        <f t="shared" si="3"/>
        <v>61.260700000000043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36.1</v>
      </c>
      <c r="J34" s="44">
        <f>198.07522-148.55631</f>
        <v>49.518910000000005</v>
      </c>
      <c r="K34" s="45">
        <f t="shared" si="4"/>
        <v>1.3717149584487536</v>
      </c>
      <c r="L34" s="44">
        <f t="shared" si="5"/>
        <v>13.418910000000004</v>
      </c>
      <c r="M34" s="45">
        <f t="shared" si="6"/>
        <v>0.49028623762376244</v>
      </c>
      <c r="N34" s="46">
        <f t="shared" si="3"/>
        <v>-51.481089999999995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190</v>
      </c>
      <c r="J35" s="44">
        <v>458.64179000000001</v>
      </c>
      <c r="K35" s="45">
        <f t="shared" si="4"/>
        <v>2.4139041578947369</v>
      </c>
      <c r="L35" s="44">
        <f t="shared" si="5"/>
        <v>268.64179000000001</v>
      </c>
      <c r="M35" s="45">
        <f t="shared" si="6"/>
        <v>1.3259375252963286</v>
      </c>
      <c r="N35" s="46">
        <f t="shared" si="3"/>
        <v>112.74179000000004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0.3</v>
      </c>
      <c r="J36" s="51">
        <f>J37</f>
        <v>0.62170999999999998</v>
      </c>
      <c r="K36" s="26">
        <v>0</v>
      </c>
      <c r="L36" s="38">
        <f t="shared" si="5"/>
        <v>0.32171</v>
      </c>
      <c r="M36" s="26">
        <f t="shared" si="6"/>
        <v>0.4144733333333333</v>
      </c>
      <c r="N36" s="27">
        <f t="shared" si="3"/>
        <v>-0.87829000000000002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0.3</v>
      </c>
      <c r="J37" s="44">
        <v>0.62170999999999998</v>
      </c>
      <c r="K37" s="45">
        <v>0</v>
      </c>
      <c r="L37" s="44">
        <f t="shared" si="5"/>
        <v>0.32171</v>
      </c>
      <c r="M37" s="45">
        <f t="shared" si="6"/>
        <v>0.4144733333333333</v>
      </c>
      <c r="N37" s="46">
        <f t="shared" si="3"/>
        <v>-0.87829000000000002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63327.5</v>
      </c>
      <c r="J38" s="38">
        <f>J39</f>
        <v>71157.180290000004</v>
      </c>
      <c r="K38" s="26">
        <f t="shared" si="4"/>
        <v>1.1236379185977656</v>
      </c>
      <c r="L38" s="38">
        <f t="shared" si="5"/>
        <v>7829.6802900000039</v>
      </c>
      <c r="M38" s="26">
        <f t="shared" si="6"/>
        <v>0.55220534137823996</v>
      </c>
      <c r="N38" s="27">
        <f t="shared" si="3"/>
        <v>-57702.819709999996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63327.5</v>
      </c>
      <c r="J39" s="44">
        <v>71157.180290000004</v>
      </c>
      <c r="K39" s="45">
        <f t="shared" si="4"/>
        <v>1.1236379185977656</v>
      </c>
      <c r="L39" s="44">
        <f t="shared" si="5"/>
        <v>7829.6802900000039</v>
      </c>
      <c r="M39" s="45">
        <f t="shared" si="6"/>
        <v>0.55220534137823996</v>
      </c>
      <c r="N39" s="46">
        <f t="shared" si="3"/>
        <v>-57702.819709999996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5"/>
        <v>2.6759999999999999E-2</v>
      </c>
      <c r="M40" s="26">
        <v>0</v>
      </c>
      <c r="N40" s="27">
        <f t="shared" si="3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5"/>
        <v>2.6759999999999999E-2</v>
      </c>
      <c r="M41" s="26">
        <v>0</v>
      </c>
      <c r="N41" s="27">
        <f t="shared" si="3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5"/>
        <v>2.6759999999999999E-2</v>
      </c>
      <c r="M42" s="45">
        <v>0</v>
      </c>
      <c r="N42" s="46">
        <f t="shared" si="3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259712.59999999998</v>
      </c>
      <c r="J43" s="38">
        <f>J44+J56+J58+J61+J72</f>
        <v>451240.99839999998</v>
      </c>
      <c r="K43" s="26">
        <f t="shared" si="4"/>
        <v>1.7374628662606282</v>
      </c>
      <c r="L43" s="38">
        <f t="shared" si="5"/>
        <v>191528.39840000001</v>
      </c>
      <c r="M43" s="26">
        <f t="shared" si="6"/>
        <v>0.70296932126159684</v>
      </c>
      <c r="N43" s="27">
        <f t="shared" si="3"/>
        <v>-190666.10159999999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161846.29999999999</v>
      </c>
      <c r="J44" s="38">
        <f>J45+J46+J47+J48+J49+J50+J51+J52+J54+J53</f>
        <v>312754.47167999996</v>
      </c>
      <c r="K44" s="26">
        <f t="shared" si="4"/>
        <v>1.9324165685591823</v>
      </c>
      <c r="L44" s="38">
        <f t="shared" si="5"/>
        <v>150908.17167999997</v>
      </c>
      <c r="M44" s="26">
        <f t="shared" si="6"/>
        <v>0.68624280399956983</v>
      </c>
      <c r="N44" s="27">
        <f t="shared" si="3"/>
        <v>-142994.52832000004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404</v>
      </c>
      <c r="J45" s="44">
        <v>1002.18503</v>
      </c>
      <c r="K45" s="45">
        <f t="shared" si="4"/>
        <v>2.4806560148514851</v>
      </c>
      <c r="L45" s="44">
        <f t="shared" si="5"/>
        <v>598.18502999999998</v>
      </c>
      <c r="M45" s="45">
        <f t="shared" si="6"/>
        <v>0.611909286848211</v>
      </c>
      <c r="N45" s="46">
        <f t="shared" si="3"/>
        <v>-635.61496999999997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13</v>
      </c>
      <c r="J46" s="44">
        <v>60.391080000000002</v>
      </c>
      <c r="K46" s="45">
        <f t="shared" si="4"/>
        <v>4.6454676923076921</v>
      </c>
      <c r="L46" s="44">
        <f t="shared" si="5"/>
        <v>47.391080000000002</v>
      </c>
      <c r="M46" s="45">
        <f t="shared" si="6"/>
        <v>5.0667908381575637E-2</v>
      </c>
      <c r="N46" s="46">
        <f t="shared" si="3"/>
        <v>-1131.50892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0</v>
      </c>
      <c r="J47" s="44">
        <v>-1.64943</v>
      </c>
      <c r="K47" s="45">
        <v>0</v>
      </c>
      <c r="L47" s="44">
        <f t="shared" si="5"/>
        <v>-1.64943</v>
      </c>
      <c r="M47" s="45">
        <f t="shared" si="6"/>
        <v>-0.11952391304347824</v>
      </c>
      <c r="N47" s="46">
        <f t="shared" si="3"/>
        <v>-15.449430000000001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7010</v>
      </c>
      <c r="J48" s="44">
        <v>15937.22537</v>
      </c>
      <c r="K48" s="45">
        <f t="shared" si="4"/>
        <v>2.2734986262482169</v>
      </c>
      <c r="L48" s="44">
        <f t="shared" si="5"/>
        <v>8927.2253700000001</v>
      </c>
      <c r="M48" s="45">
        <f t="shared" si="6"/>
        <v>0.68054578556086487</v>
      </c>
      <c r="N48" s="46">
        <f t="shared" si="3"/>
        <v>-7481.0746299999992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48400</v>
      </c>
      <c r="J49" s="44">
        <v>106477.91557</v>
      </c>
      <c r="K49" s="45">
        <f t="shared" si="4"/>
        <v>2.1999569332644628</v>
      </c>
      <c r="L49" s="44">
        <f t="shared" si="5"/>
        <v>58077.915569999997</v>
      </c>
      <c r="M49" s="45">
        <f t="shared" si="6"/>
        <v>0.79572473102288643</v>
      </c>
      <c r="N49" s="46">
        <f t="shared" si="3"/>
        <v>-27334.584430000003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102500</v>
      </c>
      <c r="J50" s="44">
        <v>184076.27673000001</v>
      </c>
      <c r="K50" s="45">
        <f t="shared" si="4"/>
        <v>1.7958661144390244</v>
      </c>
      <c r="L50" s="44">
        <f t="shared" si="5"/>
        <v>81576.276730000012</v>
      </c>
      <c r="M50" s="45">
        <f t="shared" si="6"/>
        <v>0.67017907384679587</v>
      </c>
      <c r="N50" s="46">
        <f t="shared" si="3"/>
        <v>-90591.023269999976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1330</v>
      </c>
      <c r="J51" s="44">
        <v>1888.0007700000001</v>
      </c>
      <c r="K51" s="45">
        <f t="shared" si="4"/>
        <v>1.4195494511278197</v>
      </c>
      <c r="L51" s="44">
        <f t="shared" si="5"/>
        <v>558.0007700000001</v>
      </c>
      <c r="M51" s="45">
        <f t="shared" si="6"/>
        <v>0.2677749400768718</v>
      </c>
      <c r="N51" s="46">
        <f t="shared" si="3"/>
        <v>-5162.6992300000002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380</v>
      </c>
      <c r="J52" s="44">
        <v>783.38664000000006</v>
      </c>
      <c r="K52" s="45">
        <f t="shared" si="4"/>
        <v>2.0615437894736846</v>
      </c>
      <c r="L52" s="44">
        <f t="shared" si="5"/>
        <v>403.38664000000006</v>
      </c>
      <c r="M52" s="45">
        <f t="shared" si="6"/>
        <v>0.17817605021948282</v>
      </c>
      <c r="N52" s="46">
        <f t="shared" si="3"/>
        <v>-3613.3133599999996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409.3</v>
      </c>
      <c r="J53" s="44">
        <v>1000.5452299999999</v>
      </c>
      <c r="K53" s="45">
        <v>0</v>
      </c>
      <c r="L53" s="44">
        <f t="shared" si="5"/>
        <v>591.24522999999999</v>
      </c>
      <c r="M53" s="45">
        <f t="shared" si="6"/>
        <v>0.16731525585284279</v>
      </c>
      <c r="N53" s="46">
        <f t="shared" si="3"/>
        <v>-4979.4547700000003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1400</v>
      </c>
      <c r="J54" s="44">
        <v>1530.19469</v>
      </c>
      <c r="K54" s="45">
        <v>0</v>
      </c>
      <c r="L54" s="44">
        <f t="shared" si="5"/>
        <v>130.19469000000004</v>
      </c>
      <c r="M54" s="45">
        <f t="shared" si="6"/>
        <v>0.42742868435754189</v>
      </c>
      <c r="N54" s="46">
        <f t="shared" si="3"/>
        <v>-2049.8053099999997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 t="shared" ref="G55:I55" si="8">G56</f>
        <v>4213.3</v>
      </c>
      <c r="H55" s="38">
        <f t="shared" si="8"/>
        <v>4213.3</v>
      </c>
      <c r="I55" s="38">
        <f t="shared" si="8"/>
        <v>613.29999999999995</v>
      </c>
      <c r="J55" s="38">
        <f>J56</f>
        <v>749.87261000000001</v>
      </c>
      <c r="K55" s="26">
        <f t="shared" si="4"/>
        <v>1.2226848361323985</v>
      </c>
      <c r="L55" s="38">
        <f t="shared" si="5"/>
        <v>136.57261000000005</v>
      </c>
      <c r="M55" s="26">
        <f t="shared" si="6"/>
        <v>0.17797750219542877</v>
      </c>
      <c r="N55" s="27">
        <f t="shared" si="3"/>
        <v>-3463.4273900000003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613.29999999999995</v>
      </c>
      <c r="J56" s="44">
        <v>749.87261000000001</v>
      </c>
      <c r="K56" s="45">
        <f t="shared" si="4"/>
        <v>1.2226848361323985</v>
      </c>
      <c r="L56" s="44">
        <f t="shared" si="5"/>
        <v>136.57261000000005</v>
      </c>
      <c r="M56" s="45">
        <f t="shared" si="6"/>
        <v>0.17797750219542877</v>
      </c>
      <c r="N56" s="46">
        <f t="shared" si="3"/>
        <v>-3463.4273900000003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5"/>
        <v>0</v>
      </c>
      <c r="M57" s="45">
        <v>0</v>
      </c>
      <c r="N57" s="46">
        <f t="shared" si="3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 t="shared" ref="G58:I58" si="9">G59+G60</f>
        <v>537.1</v>
      </c>
      <c r="H58" s="38">
        <f t="shared" si="9"/>
        <v>537.1</v>
      </c>
      <c r="I58" s="38">
        <f t="shared" si="9"/>
        <v>103</v>
      </c>
      <c r="J58" s="38">
        <f>J59+J60</f>
        <v>562.55689000000007</v>
      </c>
      <c r="K58" s="26">
        <f t="shared" si="4"/>
        <v>5.4617173786407776</v>
      </c>
      <c r="L58" s="38">
        <f t="shared" si="5"/>
        <v>459.55689000000007</v>
      </c>
      <c r="M58" s="26">
        <f t="shared" si="6"/>
        <v>1.0473969279463788</v>
      </c>
      <c r="N58" s="27">
        <f t="shared" si="3"/>
        <v>25.456890000000044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103</v>
      </c>
      <c r="J59" s="44">
        <v>538.41772000000003</v>
      </c>
      <c r="K59" s="45">
        <f t="shared" si="4"/>
        <v>5.2273565048543693</v>
      </c>
      <c r="L59" s="44">
        <f t="shared" si="5"/>
        <v>435.41772000000003</v>
      </c>
      <c r="M59" s="45">
        <f t="shared" si="6"/>
        <v>1.0024533978774903</v>
      </c>
      <c r="N59" s="46">
        <f t="shared" si="3"/>
        <v>1.3177200000000084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24.13917</v>
      </c>
      <c r="K60" s="45">
        <v>0</v>
      </c>
      <c r="L60" s="44">
        <f t="shared" si="5"/>
        <v>24.13917</v>
      </c>
      <c r="M60" s="45">
        <v>0</v>
      </c>
      <c r="N60" s="46">
        <f t="shared" si="3"/>
        <v>24.13917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 t="shared" ref="G61:I61" si="10">G62+G63+G64+G65+G66+G67+G68+G69+G71+G70</f>
        <v>0</v>
      </c>
      <c r="H61" s="38">
        <f t="shared" si="10"/>
        <v>0</v>
      </c>
      <c r="I61" s="38">
        <f t="shared" si="10"/>
        <v>0</v>
      </c>
      <c r="J61" s="38">
        <f>J62+J63+J64+J65+J66+J67+J68+J69+J71+J70</f>
        <v>-85.486500000000007</v>
      </c>
      <c r="K61" s="26">
        <v>0</v>
      </c>
      <c r="L61" s="38">
        <f t="shared" si="5"/>
        <v>-85.486500000000007</v>
      </c>
      <c r="M61" s="26">
        <v>0</v>
      </c>
      <c r="N61" s="27">
        <f t="shared" si="3"/>
        <v>-85.486500000000007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-9.4915500000000002</v>
      </c>
      <c r="K62" s="45">
        <v>0</v>
      </c>
      <c r="L62" s="44">
        <f t="shared" si="5"/>
        <v>-9.4915500000000002</v>
      </c>
      <c r="M62" s="45">
        <v>0</v>
      </c>
      <c r="N62" s="46">
        <f t="shared" si="3"/>
        <v>-9.4915500000000002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-40.881450000000001</v>
      </c>
      <c r="K63" s="45">
        <v>0</v>
      </c>
      <c r="L63" s="44">
        <f t="shared" si="5"/>
        <v>-40.881450000000001</v>
      </c>
      <c r="M63" s="45">
        <v>0</v>
      </c>
      <c r="N63" s="46">
        <f t="shared" si="3"/>
        <v>-40.881450000000001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5"/>
        <v>0</v>
      </c>
      <c r="M64" s="45">
        <v>0</v>
      </c>
      <c r="N64" s="46">
        <f t="shared" si="3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2.5</v>
      </c>
      <c r="K65" s="45">
        <v>0</v>
      </c>
      <c r="L65" s="44">
        <f t="shared" si="5"/>
        <v>2.5</v>
      </c>
      <c r="M65" s="45">
        <v>0</v>
      </c>
      <c r="N65" s="46">
        <f t="shared" si="3"/>
        <v>2.5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-6.6882400000000004</v>
      </c>
      <c r="K66" s="45">
        <v>0</v>
      </c>
      <c r="L66" s="44">
        <f t="shared" si="5"/>
        <v>-6.6882400000000004</v>
      </c>
      <c r="M66" s="45">
        <v>0</v>
      </c>
      <c r="N66" s="46">
        <f t="shared" si="3"/>
        <v>-6.6882400000000004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-21.89021</v>
      </c>
      <c r="K67" s="45">
        <v>0</v>
      </c>
      <c r="L67" s="44">
        <f t="shared" si="5"/>
        <v>-21.89021</v>
      </c>
      <c r="M67" s="45">
        <v>0</v>
      </c>
      <c r="N67" s="46">
        <f t="shared" si="3"/>
        <v>-21.89021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5"/>
        <v>0</v>
      </c>
      <c r="M68" s="45">
        <v>0</v>
      </c>
      <c r="N68" s="46">
        <f t="shared" si="3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-9.03505</v>
      </c>
      <c r="K69" s="45">
        <v>0</v>
      </c>
      <c r="L69" s="44">
        <f t="shared" si="5"/>
        <v>-9.03505</v>
      </c>
      <c r="M69" s="45">
        <v>0</v>
      </c>
      <c r="N69" s="46">
        <f t="shared" si="3"/>
        <v>-9.03505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5"/>
        <v>0</v>
      </c>
      <c r="M70" s="45">
        <v>0</v>
      </c>
      <c r="N70" s="46">
        <f t="shared" ref="N70:N122" si="11">J70-H70</f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5"/>
        <v>0</v>
      </c>
      <c r="M71" s="45">
        <v>0</v>
      </c>
      <c r="N71" s="46">
        <f t="shared" si="11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97150</v>
      </c>
      <c r="J72" s="38">
        <f>J74+J75+J73+J76</f>
        <v>137259.58372</v>
      </c>
      <c r="K72" s="26">
        <f t="shared" si="4"/>
        <v>1.4128624160576428</v>
      </c>
      <c r="L72" s="38">
        <f t="shared" si="5"/>
        <v>40109.583719999995</v>
      </c>
      <c r="M72" s="26">
        <f t="shared" si="6"/>
        <v>0.75663592956638548</v>
      </c>
      <c r="N72" s="27">
        <f t="shared" si="11"/>
        <v>-44148.116280000017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ref="L73:L122" si="12">J73-I73</f>
        <v>0</v>
      </c>
      <c r="M73" s="45">
        <v>0</v>
      </c>
      <c r="N73" s="46">
        <f t="shared" si="11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30850</v>
      </c>
      <c r="J74" s="44">
        <v>46899.830569999998</v>
      </c>
      <c r="K74" s="45">
        <f t="shared" ref="K74:K122" si="13">J74/I74</f>
        <v>1.5202538272285251</v>
      </c>
      <c r="L74" s="44">
        <f t="shared" si="12"/>
        <v>16049.830569999998</v>
      </c>
      <c r="M74" s="45">
        <f t="shared" ref="M74:M122" si="14">J74/H74</f>
        <v>0.7564488801612903</v>
      </c>
      <c r="N74" s="46">
        <f t="shared" si="11"/>
        <v>-15100.169430000002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66300</v>
      </c>
      <c r="J75" s="44">
        <v>90357.324919999999</v>
      </c>
      <c r="K75" s="45">
        <f t="shared" si="13"/>
        <v>1.3628555794871795</v>
      </c>
      <c r="L75" s="44">
        <f t="shared" si="12"/>
        <v>24057.324919999999</v>
      </c>
      <c r="M75" s="45">
        <f t="shared" si="14"/>
        <v>0.75671271551164621</v>
      </c>
      <c r="N75" s="46">
        <f t="shared" si="11"/>
        <v>-29050.375079999998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12"/>
        <v>2.4282300000000001</v>
      </c>
      <c r="M76" s="45">
        <v>0</v>
      </c>
      <c r="N76" s="46">
        <f t="shared" si="11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12"/>
        <v>0</v>
      </c>
      <c r="M77" s="26">
        <v>0</v>
      </c>
      <c r="N77" s="27">
        <f t="shared" si="11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12"/>
        <v>0</v>
      </c>
      <c r="M78" s="26">
        <v>0</v>
      </c>
      <c r="N78" s="27">
        <f t="shared" si="11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12"/>
        <v>0</v>
      </c>
      <c r="M79" s="45">
        <v>0</v>
      </c>
      <c r="N79" s="46">
        <f t="shared" si="11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12"/>
        <v>0</v>
      </c>
      <c r="M80" s="45">
        <v>0</v>
      </c>
      <c r="N80" s="46">
        <f t="shared" si="11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12"/>
        <v>0</v>
      </c>
      <c r="M81" s="45">
        <v>0</v>
      </c>
      <c r="N81" s="46">
        <f t="shared" si="11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12"/>
        <v>0</v>
      </c>
      <c r="M82" s="45">
        <v>0</v>
      </c>
      <c r="N82" s="46">
        <f t="shared" si="11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10337.300000000001</v>
      </c>
      <c r="J83" s="38">
        <f>J84+J91+J112</f>
        <v>15127.33819</v>
      </c>
      <c r="K83" s="26">
        <f t="shared" si="13"/>
        <v>1.4633742069979587</v>
      </c>
      <c r="L83" s="38">
        <f t="shared" si="12"/>
        <v>4790.0381899999993</v>
      </c>
      <c r="M83" s="26">
        <f t="shared" si="14"/>
        <v>0.49430899552331475</v>
      </c>
      <c r="N83" s="27">
        <f t="shared" si="11"/>
        <v>-15475.661809999996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267.2</v>
      </c>
      <c r="J84" s="38">
        <f>J85+J88</f>
        <v>1071.2530400000001</v>
      </c>
      <c r="K84" s="26">
        <f t="shared" si="13"/>
        <v>4.0091805389221564</v>
      </c>
      <c r="L84" s="38">
        <f t="shared" si="12"/>
        <v>804.05304000000001</v>
      </c>
      <c r="M84" s="26">
        <f t="shared" si="14"/>
        <v>1.0916672169570978</v>
      </c>
      <c r="N84" s="27">
        <f t="shared" si="11"/>
        <v>89.953040000000101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 t="shared" ref="G85:I85" si="15">G87+G86</f>
        <v>546.29999999999995</v>
      </c>
      <c r="H85" s="38">
        <f t="shared" si="15"/>
        <v>546.29999999999995</v>
      </c>
      <c r="I85" s="38">
        <f t="shared" si="15"/>
        <v>162</v>
      </c>
      <c r="J85" s="38">
        <f>J87+J86</f>
        <v>879.34201000000007</v>
      </c>
      <c r="K85" s="26">
        <f t="shared" si="13"/>
        <v>5.4280370987654329</v>
      </c>
      <c r="L85" s="38">
        <f t="shared" si="12"/>
        <v>717.34201000000007</v>
      </c>
      <c r="M85" s="26">
        <f t="shared" si="14"/>
        <v>1.6096320885960098</v>
      </c>
      <c r="N85" s="27">
        <f t="shared" si="11"/>
        <v>333.04201000000012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162</v>
      </c>
      <c r="J86" s="44">
        <v>829.21400000000006</v>
      </c>
      <c r="K86" s="45">
        <f t="shared" si="13"/>
        <v>5.1186049382716057</v>
      </c>
      <c r="L86" s="44">
        <f t="shared" si="12"/>
        <v>667.21400000000006</v>
      </c>
      <c r="M86" s="45">
        <f t="shared" si="14"/>
        <v>1.5178729635731285</v>
      </c>
      <c r="N86" s="46">
        <f t="shared" si="11"/>
        <v>282.9140000000001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12"/>
        <v>50.128010000000003</v>
      </c>
      <c r="M87" s="45">
        <v>0</v>
      </c>
      <c r="N87" s="46">
        <f t="shared" si="11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105.2</v>
      </c>
      <c r="J88" s="38">
        <f>J90+J89</f>
        <v>191.91103000000001</v>
      </c>
      <c r="K88" s="26">
        <f t="shared" si="13"/>
        <v>1.8242493346007604</v>
      </c>
      <c r="L88" s="38">
        <f t="shared" si="12"/>
        <v>86.711030000000008</v>
      </c>
      <c r="M88" s="26">
        <f t="shared" si="14"/>
        <v>0.44117478160919543</v>
      </c>
      <c r="N88" s="27">
        <f t="shared" si="11"/>
        <v>-243.08896999999999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1.2</v>
      </c>
      <c r="J89" s="44">
        <v>-4.3023400000000001</v>
      </c>
      <c r="K89" s="45">
        <f t="shared" si="13"/>
        <v>-3.5852833333333334</v>
      </c>
      <c r="L89" s="44">
        <f t="shared" si="12"/>
        <v>-5.5023400000000002</v>
      </c>
      <c r="M89" s="45">
        <f t="shared" si="14"/>
        <v>-0.33351472868217052</v>
      </c>
      <c r="N89" s="46">
        <f t="shared" si="11"/>
        <v>-17.20234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104</v>
      </c>
      <c r="J90" s="44">
        <v>196.21337</v>
      </c>
      <c r="K90" s="45">
        <f t="shared" si="13"/>
        <v>1.8866670192307693</v>
      </c>
      <c r="L90" s="44">
        <f t="shared" si="12"/>
        <v>92.213369999999998</v>
      </c>
      <c r="M90" s="45">
        <f t="shared" si="14"/>
        <v>0.46485043828476663</v>
      </c>
      <c r="N90" s="46">
        <f t="shared" si="11"/>
        <v>-225.88663000000003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9860.1</v>
      </c>
      <c r="J91" s="38">
        <f>J92+J105+J107</f>
        <v>13519.233560000001</v>
      </c>
      <c r="K91" s="26">
        <f t="shared" si="13"/>
        <v>1.3711051165809678</v>
      </c>
      <c r="L91" s="38">
        <f t="shared" si="12"/>
        <v>3659.1335600000002</v>
      </c>
      <c r="M91" s="26">
        <f t="shared" si="14"/>
        <v>0.46158530627853067</v>
      </c>
      <c r="N91" s="27">
        <f t="shared" si="11"/>
        <v>-15769.466439999997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 t="shared" ref="I92" si="16">I93+I96+I97+I98+I99+I100+I101+I104+I102+I103</f>
        <v>7929.6</v>
      </c>
      <c r="J92" s="59">
        <f>J93+J96+J97+J98+J99+J100+J101+J104+J102+J103+J94+J95</f>
        <v>11696.124320000001</v>
      </c>
      <c r="K92" s="45">
        <f t="shared" si="13"/>
        <v>1.4749955004035513</v>
      </c>
      <c r="L92" s="44">
        <f t="shared" si="12"/>
        <v>3766.5243200000004</v>
      </c>
      <c r="M92" s="45">
        <f t="shared" si="14"/>
        <v>0.48602826214330541</v>
      </c>
      <c r="N92" s="46">
        <f t="shared" si="11"/>
        <v>-12368.575679999996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</v>
      </c>
      <c r="J93" s="59">
        <v>0</v>
      </c>
      <c r="K93" s="45">
        <v>0</v>
      </c>
      <c r="L93" s="44">
        <f t="shared" si="12"/>
        <v>0</v>
      </c>
      <c r="M93" s="45">
        <f t="shared" si="14"/>
        <v>0</v>
      </c>
      <c r="N93" s="46">
        <f t="shared" si="11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0</v>
      </c>
      <c r="J94" s="44">
        <v>144.73089999999999</v>
      </c>
      <c r="K94" s="45">
        <v>0</v>
      </c>
      <c r="L94" s="44">
        <f t="shared" si="12"/>
        <v>144.73089999999999</v>
      </c>
      <c r="M94" s="45">
        <v>0</v>
      </c>
      <c r="N94" s="46">
        <f t="shared" si="11"/>
        <v>144.73089999999999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0.78</v>
      </c>
      <c r="K95" s="45">
        <v>0</v>
      </c>
      <c r="L95" s="44">
        <f t="shared" si="12"/>
        <v>0.78</v>
      </c>
      <c r="M95" s="45">
        <v>0</v>
      </c>
      <c r="N95" s="46">
        <f t="shared" si="11"/>
        <v>0.78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0.6</v>
      </c>
      <c r="J96" s="44">
        <v>0</v>
      </c>
      <c r="K96" s="45">
        <v>0</v>
      </c>
      <c r="L96" s="44">
        <f t="shared" si="12"/>
        <v>-0.6</v>
      </c>
      <c r="M96" s="45">
        <f t="shared" si="14"/>
        <v>0</v>
      </c>
      <c r="N96" s="46">
        <f t="shared" si="11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2.34</v>
      </c>
      <c r="K97" s="45">
        <v>0</v>
      </c>
      <c r="L97" s="44">
        <f t="shared" si="12"/>
        <v>2.34</v>
      </c>
      <c r="M97" s="45">
        <v>0</v>
      </c>
      <c r="N97" s="46">
        <f t="shared" si="11"/>
        <v>2.34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24</v>
      </c>
      <c r="J98" s="44">
        <v>2.2578499999999999</v>
      </c>
      <c r="K98" s="45">
        <f t="shared" si="13"/>
        <v>9.4077083333333325E-2</v>
      </c>
      <c r="L98" s="44">
        <f t="shared" si="12"/>
        <v>-21.742149999999999</v>
      </c>
      <c r="M98" s="45">
        <f t="shared" si="14"/>
        <v>3.1534217877094976E-2</v>
      </c>
      <c r="N98" s="46">
        <f t="shared" si="11"/>
        <v>-69.34214999999999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1000</v>
      </c>
      <c r="J99" s="44">
        <v>1001.56</v>
      </c>
      <c r="K99" s="45">
        <v>0</v>
      </c>
      <c r="L99" s="44">
        <f t="shared" si="12"/>
        <v>1.5599999999999454</v>
      </c>
      <c r="M99" s="45">
        <f t="shared" si="14"/>
        <v>0.35571814178150307</v>
      </c>
      <c r="N99" s="46">
        <f t="shared" si="11"/>
        <v>-1814.04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2940</v>
      </c>
      <c r="J100" s="44">
        <v>4439.7349999999997</v>
      </c>
      <c r="K100" s="45">
        <f t="shared" si="13"/>
        <v>1.5101139455782311</v>
      </c>
      <c r="L100" s="44">
        <f t="shared" si="12"/>
        <v>1499.7349999999997</v>
      </c>
      <c r="M100" s="45">
        <f t="shared" si="14"/>
        <v>0.53443778363607908</v>
      </c>
      <c r="N100" s="46">
        <f t="shared" si="11"/>
        <v>-3867.5649999999996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365</v>
      </c>
      <c r="J101" s="44">
        <v>233.90045000000001</v>
      </c>
      <c r="K101" s="45">
        <f t="shared" si="13"/>
        <v>0.64082315068493156</v>
      </c>
      <c r="L101" s="44">
        <f t="shared" si="12"/>
        <v>-131.09954999999999</v>
      </c>
      <c r="M101" s="45">
        <f t="shared" si="14"/>
        <v>0.21821107379419721</v>
      </c>
      <c r="N101" s="46">
        <f t="shared" si="11"/>
        <v>-837.99955000000011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3600</v>
      </c>
      <c r="J102" s="44">
        <v>5295.3456500000002</v>
      </c>
      <c r="K102" s="45">
        <f t="shared" si="13"/>
        <v>1.4709293472222222</v>
      </c>
      <c r="L102" s="44">
        <f t="shared" si="12"/>
        <v>1695.3456500000002</v>
      </c>
      <c r="M102" s="45">
        <f t="shared" si="14"/>
        <v>0.44907017164470231</v>
      </c>
      <c r="N102" s="46">
        <f t="shared" si="11"/>
        <v>-6496.4543499999991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0</v>
      </c>
      <c r="J103" s="44">
        <v>522.11944000000005</v>
      </c>
      <c r="K103" s="45">
        <v>0</v>
      </c>
      <c r="L103" s="44">
        <f t="shared" si="12"/>
        <v>522.11944000000005</v>
      </c>
      <c r="M103" s="45">
        <v>0</v>
      </c>
      <c r="N103" s="46">
        <f t="shared" si="11"/>
        <v>522.11944000000005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0</v>
      </c>
      <c r="J104" s="44">
        <v>53.355029999999999</v>
      </c>
      <c r="K104" s="45">
        <v>0</v>
      </c>
      <c r="L104" s="44">
        <f t="shared" si="12"/>
        <v>53.355029999999999</v>
      </c>
      <c r="M104" s="45">
        <v>0</v>
      </c>
      <c r="N104" s="46">
        <f t="shared" si="11"/>
        <v>53.355029999999999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 t="shared" ref="G105:I105" si="17">G106</f>
        <v>2177.6</v>
      </c>
      <c r="H105" s="51">
        <f t="shared" si="17"/>
        <v>2177.6</v>
      </c>
      <c r="I105" s="51">
        <f t="shared" si="17"/>
        <v>870</v>
      </c>
      <c r="J105" s="51">
        <f>J106</f>
        <v>889.43116999999995</v>
      </c>
      <c r="K105" s="26">
        <f t="shared" si="13"/>
        <v>1.0223346781609195</v>
      </c>
      <c r="L105" s="38">
        <f t="shared" si="12"/>
        <v>19.431169999999952</v>
      </c>
      <c r="M105" s="26">
        <f t="shared" si="14"/>
        <v>0.40844561443791327</v>
      </c>
      <c r="N105" s="27">
        <f t="shared" si="11"/>
        <v>-1288.1688300000001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870</v>
      </c>
      <c r="J106" s="44">
        <f>134.02725+755.40392</f>
        <v>889.43116999999995</v>
      </c>
      <c r="K106" s="45">
        <f t="shared" si="13"/>
        <v>1.0223346781609195</v>
      </c>
      <c r="L106" s="44">
        <f t="shared" si="12"/>
        <v>19.431169999999952</v>
      </c>
      <c r="M106" s="45">
        <f t="shared" si="14"/>
        <v>0.40844561443791327</v>
      </c>
      <c r="N106" s="46">
        <f t="shared" si="11"/>
        <v>-1288.1688300000001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1060.5</v>
      </c>
      <c r="J107" s="51">
        <f>J108+J109+J110+J111</f>
        <v>933.67806999999993</v>
      </c>
      <c r="K107" s="26">
        <f t="shared" si="13"/>
        <v>0.88041307873644503</v>
      </c>
      <c r="L107" s="38">
        <f t="shared" si="12"/>
        <v>-126.82193000000007</v>
      </c>
      <c r="M107" s="26">
        <f t="shared" si="14"/>
        <v>0.30648571100315125</v>
      </c>
      <c r="N107" s="27">
        <f t="shared" si="11"/>
        <v>-2112.7219300000002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202.5</v>
      </c>
      <c r="J108" s="44">
        <v>100.16406000000001</v>
      </c>
      <c r="K108" s="45">
        <f t="shared" si="13"/>
        <v>0.49463733333333337</v>
      </c>
      <c r="L108" s="44">
        <f t="shared" si="12"/>
        <v>-102.33593999999999</v>
      </c>
      <c r="M108" s="45">
        <f t="shared" si="14"/>
        <v>0.13535683783783783</v>
      </c>
      <c r="N108" s="46">
        <f t="shared" si="11"/>
        <v>-639.83593999999994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163</v>
      </c>
      <c r="J109" s="44">
        <v>140.6386</v>
      </c>
      <c r="K109" s="45">
        <f t="shared" si="13"/>
        <v>0.8628134969325153</v>
      </c>
      <c r="L109" s="44">
        <f t="shared" si="12"/>
        <v>-22.361400000000003</v>
      </c>
      <c r="M109" s="45">
        <f t="shared" si="14"/>
        <v>0.36061179487179484</v>
      </c>
      <c r="N109" s="46">
        <f t="shared" si="11"/>
        <v>-249.3614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12"/>
        <v>0.255</v>
      </c>
      <c r="M110" s="45">
        <v>0</v>
      </c>
      <c r="N110" s="46">
        <f t="shared" si="11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695</v>
      </c>
      <c r="J111" s="44">
        <v>692.62040999999999</v>
      </c>
      <c r="K111" s="45">
        <f t="shared" si="13"/>
        <v>0.99657612949640284</v>
      </c>
      <c r="L111" s="44">
        <f t="shared" si="12"/>
        <v>-2.3795900000000074</v>
      </c>
      <c r="M111" s="45">
        <f t="shared" si="14"/>
        <v>0.36141745460237945</v>
      </c>
      <c r="N111" s="46">
        <f t="shared" si="11"/>
        <v>-1223.7795900000001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 t="shared" ref="G112:I112" si="18">G114+G113</f>
        <v>183</v>
      </c>
      <c r="H112" s="51">
        <f t="shared" si="18"/>
        <v>333</v>
      </c>
      <c r="I112" s="51">
        <f t="shared" si="18"/>
        <v>210</v>
      </c>
      <c r="J112" s="51">
        <f>J114+J113</f>
        <v>536.85158999999999</v>
      </c>
      <c r="K112" s="26">
        <f t="shared" si="13"/>
        <v>2.5564361428571427</v>
      </c>
      <c r="L112" s="38">
        <f t="shared" si="12"/>
        <v>326.85158999999999</v>
      </c>
      <c r="M112" s="26">
        <f t="shared" si="14"/>
        <v>1.6121669369369369</v>
      </c>
      <c r="N112" s="27">
        <f t="shared" si="11"/>
        <v>203.85158999999999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12"/>
        <v>3.9926200000000001</v>
      </c>
      <c r="M113" s="45">
        <v>0</v>
      </c>
      <c r="N113" s="46">
        <f t="shared" si="11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 t="shared" ref="G114:I114" si="19">G115</f>
        <v>183</v>
      </c>
      <c r="H114" s="44">
        <f t="shared" si="19"/>
        <v>333</v>
      </c>
      <c r="I114" s="44">
        <f t="shared" si="19"/>
        <v>210</v>
      </c>
      <c r="J114" s="44">
        <f>J115</f>
        <v>532.85897</v>
      </c>
      <c r="K114" s="45">
        <f t="shared" si="13"/>
        <v>2.5374236666666667</v>
      </c>
      <c r="L114" s="44">
        <f t="shared" si="12"/>
        <v>322.85897</v>
      </c>
      <c r="M114" s="45">
        <f t="shared" si="14"/>
        <v>1.6001770870870871</v>
      </c>
      <c r="N114" s="46">
        <f t="shared" si="11"/>
        <v>199.85897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210</v>
      </c>
      <c r="J115" s="62">
        <v>532.85897</v>
      </c>
      <c r="K115" s="45">
        <f t="shared" si="13"/>
        <v>2.5374236666666667</v>
      </c>
      <c r="L115" s="44">
        <f t="shared" si="12"/>
        <v>322.85897</v>
      </c>
      <c r="M115" s="45">
        <f t="shared" si="14"/>
        <v>1.6001770870870871</v>
      </c>
      <c r="N115" s="46">
        <f t="shared" si="11"/>
        <v>199.85897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 t="shared" ref="G116:J117" si="20">G117</f>
        <v>16.899999999999999</v>
      </c>
      <c r="H116" s="38">
        <f t="shared" si="20"/>
        <v>16.899999999999999</v>
      </c>
      <c r="I116" s="38">
        <f t="shared" si="20"/>
        <v>6</v>
      </c>
      <c r="J116" s="38">
        <f t="shared" si="20"/>
        <v>553.24761999999998</v>
      </c>
      <c r="K116" s="26">
        <f t="shared" si="13"/>
        <v>92.207936666666669</v>
      </c>
      <c r="L116" s="38">
        <f t="shared" si="12"/>
        <v>547.24761999999998</v>
      </c>
      <c r="M116" s="26">
        <f t="shared" si="14"/>
        <v>32.736545562130182</v>
      </c>
      <c r="N116" s="27">
        <f t="shared" si="11"/>
        <v>536.34762000000001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 t="shared" si="20"/>
        <v>16.899999999999999</v>
      </c>
      <c r="H117" s="65">
        <f t="shared" si="20"/>
        <v>16.899999999999999</v>
      </c>
      <c r="I117" s="65">
        <f t="shared" si="20"/>
        <v>6</v>
      </c>
      <c r="J117" s="65">
        <f>J118+J121</f>
        <v>553.24761999999998</v>
      </c>
      <c r="K117" s="45">
        <f t="shared" si="13"/>
        <v>92.207936666666669</v>
      </c>
      <c r="L117" s="44">
        <f t="shared" si="12"/>
        <v>547.24761999999998</v>
      </c>
      <c r="M117" s="45">
        <f t="shared" si="14"/>
        <v>32.736545562130182</v>
      </c>
      <c r="N117" s="46">
        <f t="shared" si="11"/>
        <v>536.34762000000001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6</v>
      </c>
      <c r="J118" s="44">
        <v>553.24761999999998</v>
      </c>
      <c r="K118" s="45">
        <f t="shared" si="13"/>
        <v>92.207936666666669</v>
      </c>
      <c r="L118" s="44">
        <f t="shared" si="12"/>
        <v>547.24761999999998</v>
      </c>
      <c r="M118" s="45">
        <f t="shared" si="14"/>
        <v>32.736545562130182</v>
      </c>
      <c r="N118" s="46">
        <f t="shared" si="11"/>
        <v>536.34762000000001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13"/>
        <v>#DIV/0!</v>
      </c>
      <c r="L119" s="44">
        <f t="shared" si="12"/>
        <v>0</v>
      </c>
      <c r="M119" s="45" t="e">
        <f t="shared" si="14"/>
        <v>#DIV/0!</v>
      </c>
      <c r="N119" s="46">
        <f t="shared" si="11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13"/>
        <v>#DIV/0!</v>
      </c>
      <c r="L120" s="44">
        <f t="shared" si="12"/>
        <v>0</v>
      </c>
      <c r="M120" s="45" t="e">
        <f t="shared" si="14"/>
        <v>#DIV/0!</v>
      </c>
      <c r="N120" s="46">
        <f t="shared" si="11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12"/>
        <v>0</v>
      </c>
      <c r="M121" s="82">
        <v>0</v>
      </c>
      <c r="N121" s="83">
        <f t="shared" si="11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1943907.5</v>
      </c>
      <c r="I122" s="88">
        <f>I5+I83+I116</f>
        <v>823997.4</v>
      </c>
      <c r="J122" s="88">
        <f>J5+J83+J116</f>
        <v>1162285.8809900002</v>
      </c>
      <c r="K122" s="89">
        <f t="shared" si="13"/>
        <v>1.4105455684568911</v>
      </c>
      <c r="L122" s="90">
        <f t="shared" si="12"/>
        <v>338288.48099000019</v>
      </c>
      <c r="M122" s="89">
        <f t="shared" si="14"/>
        <v>0.59791213367405605</v>
      </c>
      <c r="N122" s="91">
        <f t="shared" si="11"/>
        <v>-781621.61900999979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травень</vt:lpstr>
      <vt:lpstr>травень!Заголовки_для_печати</vt:lpstr>
      <vt:lpstr>травень!Область_печати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2016-06-07T08:11:08Z</dcterms:created>
  <dcterms:modified xsi:type="dcterms:W3CDTF">2016-06-07T09:05:34Z</dcterms:modified>
</cp:coreProperties>
</file>