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240"/>
  </bookViews>
  <sheets>
    <sheet name="16.05.16" sheetId="36" r:id="rId1"/>
  </sheets>
  <externalReferences>
    <externalReference r:id="rId2"/>
  </externalReferences>
  <definedNames>
    <definedName name="_xlnm.Print_Titles" localSheetId="0">'16.05.16'!$A:$E</definedName>
    <definedName name="_xlnm.Print_Area" localSheetId="0">'16.05.16'!$D$1:$N$123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6"/>
  <c r="J33" s="1"/>
  <c r="J28"/>
  <c r="N28" s="1"/>
  <c r="J23"/>
  <c r="J21"/>
  <c r="N21" s="1"/>
  <c r="J19"/>
  <c r="M19" s="1"/>
  <c r="J17"/>
  <c r="J16"/>
  <c r="K16" s="1"/>
  <c r="J12"/>
  <c r="J11"/>
  <c r="J9"/>
  <c r="J8"/>
  <c r="M8" s="1"/>
  <c r="N121"/>
  <c r="L121"/>
  <c r="N120"/>
  <c r="M120"/>
  <c r="L120"/>
  <c r="K120"/>
  <c r="N119"/>
  <c r="M119"/>
  <c r="L119"/>
  <c r="K119"/>
  <c r="N118"/>
  <c r="M118"/>
  <c r="L118"/>
  <c r="K118"/>
  <c r="L117"/>
  <c r="K117"/>
  <c r="J117"/>
  <c r="N117" s="1"/>
  <c r="I117"/>
  <c r="H117"/>
  <c r="M117" s="1"/>
  <c r="G117"/>
  <c r="L116"/>
  <c r="K116"/>
  <c r="J116"/>
  <c r="I116"/>
  <c r="H116"/>
  <c r="M116" s="1"/>
  <c r="G116"/>
  <c r="N115"/>
  <c r="M115"/>
  <c r="L115"/>
  <c r="K115"/>
  <c r="J114"/>
  <c r="N114" s="1"/>
  <c r="I114"/>
  <c r="H114"/>
  <c r="G114"/>
  <c r="G112" s="1"/>
  <c r="N113"/>
  <c r="L113"/>
  <c r="I112"/>
  <c r="N111"/>
  <c r="M111"/>
  <c r="L111"/>
  <c r="K111"/>
  <c r="N110"/>
  <c r="L110"/>
  <c r="N109"/>
  <c r="M109"/>
  <c r="L109"/>
  <c r="K109"/>
  <c r="N108"/>
  <c r="M108"/>
  <c r="L108"/>
  <c r="K108"/>
  <c r="J107"/>
  <c r="L107" s="1"/>
  <c r="I107"/>
  <c r="H107"/>
  <c r="G107"/>
  <c r="M106"/>
  <c r="L106"/>
  <c r="K106"/>
  <c r="J106"/>
  <c r="N106" s="1"/>
  <c r="J105"/>
  <c r="I105"/>
  <c r="L105" s="1"/>
  <c r="H105"/>
  <c r="M105" s="1"/>
  <c r="G105"/>
  <c r="N104"/>
  <c r="L104"/>
  <c r="N103"/>
  <c r="L103"/>
  <c r="N102"/>
  <c r="M102"/>
  <c r="L102"/>
  <c r="K102"/>
  <c r="N101"/>
  <c r="M101"/>
  <c r="L101"/>
  <c r="K101"/>
  <c r="N100"/>
  <c r="M100"/>
  <c r="L100"/>
  <c r="K100"/>
  <c r="N99"/>
  <c r="M99"/>
  <c r="L99"/>
  <c r="N98"/>
  <c r="M98"/>
  <c r="L98"/>
  <c r="K98"/>
  <c r="N97"/>
  <c r="L97"/>
  <c r="N96"/>
  <c r="M96"/>
  <c r="L96"/>
  <c r="N95"/>
  <c r="L95"/>
  <c r="N94"/>
  <c r="L94"/>
  <c r="N93"/>
  <c r="M93"/>
  <c r="L93"/>
  <c r="J92"/>
  <c r="N92" s="1"/>
  <c r="I92"/>
  <c r="H92"/>
  <c r="G92"/>
  <c r="F92"/>
  <c r="J91"/>
  <c r="I91"/>
  <c r="N90"/>
  <c r="M90"/>
  <c r="L90"/>
  <c r="K90"/>
  <c r="N89"/>
  <c r="M89"/>
  <c r="L89"/>
  <c r="K89"/>
  <c r="L88"/>
  <c r="J88"/>
  <c r="K88" s="1"/>
  <c r="I88"/>
  <c r="I84" s="1"/>
  <c r="H88"/>
  <c r="M88" s="1"/>
  <c r="G88"/>
  <c r="F88"/>
  <c r="N87"/>
  <c r="L87"/>
  <c r="N86"/>
  <c r="M86"/>
  <c r="L86"/>
  <c r="K86"/>
  <c r="L85"/>
  <c r="K85"/>
  <c r="J85"/>
  <c r="I85"/>
  <c r="H85"/>
  <c r="M85" s="1"/>
  <c r="G85"/>
  <c r="H84"/>
  <c r="G84"/>
  <c r="N82"/>
  <c r="L82"/>
  <c r="N81"/>
  <c r="L81"/>
  <c r="N80"/>
  <c r="L80"/>
  <c r="N79"/>
  <c r="L79"/>
  <c r="J78"/>
  <c r="I78"/>
  <c r="I77" s="1"/>
  <c r="H78"/>
  <c r="G78"/>
  <c r="H77"/>
  <c r="G77"/>
  <c r="N76"/>
  <c r="L76"/>
  <c r="N75"/>
  <c r="M75"/>
  <c r="L75"/>
  <c r="K75"/>
  <c r="N74"/>
  <c r="M74"/>
  <c r="L74"/>
  <c r="K74"/>
  <c r="N73"/>
  <c r="L73"/>
  <c r="J72"/>
  <c r="N72" s="1"/>
  <c r="I72"/>
  <c r="H72"/>
  <c r="G72"/>
  <c r="N71"/>
  <c r="L71"/>
  <c r="N70"/>
  <c r="L70"/>
  <c r="N69"/>
  <c r="L69"/>
  <c r="N68"/>
  <c r="L68"/>
  <c r="N67"/>
  <c r="L67"/>
  <c r="N66"/>
  <c r="L66"/>
  <c r="N65"/>
  <c r="L65"/>
  <c r="N64"/>
  <c r="L64"/>
  <c r="N63"/>
  <c r="L63"/>
  <c r="N62"/>
  <c r="L62"/>
  <c r="J61"/>
  <c r="I61"/>
  <c r="I43" s="1"/>
  <c r="H61"/>
  <c r="G61"/>
  <c r="N60"/>
  <c r="L60"/>
  <c r="N59"/>
  <c r="M59"/>
  <c r="L59"/>
  <c r="K59"/>
  <c r="L58"/>
  <c r="K58"/>
  <c r="J58"/>
  <c r="N58" s="1"/>
  <c r="I58"/>
  <c r="H58"/>
  <c r="M58" s="1"/>
  <c r="G58"/>
  <c r="N57"/>
  <c r="L57"/>
  <c r="N56"/>
  <c r="M56"/>
  <c r="L56"/>
  <c r="K56"/>
  <c r="J55"/>
  <c r="I55"/>
  <c r="H55"/>
  <c r="G55"/>
  <c r="F55"/>
  <c r="N54"/>
  <c r="M54"/>
  <c r="L54"/>
  <c r="N53"/>
  <c r="M53"/>
  <c r="L53"/>
  <c r="N52"/>
  <c r="M52"/>
  <c r="L52"/>
  <c r="K52"/>
  <c r="N51"/>
  <c r="M51"/>
  <c r="L51"/>
  <c r="K51"/>
  <c r="N50"/>
  <c r="M50"/>
  <c r="L50"/>
  <c r="K50"/>
  <c r="N49"/>
  <c r="M49"/>
  <c r="L49"/>
  <c r="K49"/>
  <c r="N48"/>
  <c r="M48"/>
  <c r="L48"/>
  <c r="K48"/>
  <c r="N47"/>
  <c r="M47"/>
  <c r="L47"/>
  <c r="N46"/>
  <c r="M46"/>
  <c r="L46"/>
  <c r="K46"/>
  <c r="N45"/>
  <c r="M45"/>
  <c r="L45"/>
  <c r="K45"/>
  <c r="J44"/>
  <c r="N44" s="1"/>
  <c r="I44"/>
  <c r="H44"/>
  <c r="G44"/>
  <c r="H43"/>
  <c r="G43"/>
  <c r="N42"/>
  <c r="L42"/>
  <c r="N41"/>
  <c r="L41"/>
  <c r="J41"/>
  <c r="L40"/>
  <c r="J40"/>
  <c r="N40" s="1"/>
  <c r="N39"/>
  <c r="M39"/>
  <c r="L39"/>
  <c r="K39"/>
  <c r="L38"/>
  <c r="J38"/>
  <c r="N38" s="1"/>
  <c r="I38"/>
  <c r="H38"/>
  <c r="M38" s="1"/>
  <c r="G38"/>
  <c r="N37"/>
  <c r="M37"/>
  <c r="L37"/>
  <c r="J36"/>
  <c r="N36" s="1"/>
  <c r="I36"/>
  <c r="H36"/>
  <c r="G36"/>
  <c r="N35"/>
  <c r="M35"/>
  <c r="L35"/>
  <c r="K35"/>
  <c r="L34"/>
  <c r="I33"/>
  <c r="H33"/>
  <c r="G33"/>
  <c r="J32"/>
  <c r="L32" s="1"/>
  <c r="N31"/>
  <c r="L31"/>
  <c r="J31"/>
  <c r="N30"/>
  <c r="L30"/>
  <c r="N29"/>
  <c r="L29"/>
  <c r="I27"/>
  <c r="I24" s="1"/>
  <c r="H27"/>
  <c r="G27"/>
  <c r="N26"/>
  <c r="L26"/>
  <c r="J25"/>
  <c r="N25" s="1"/>
  <c r="H24"/>
  <c r="G24"/>
  <c r="M23"/>
  <c r="J22"/>
  <c r="N22" s="1"/>
  <c r="L21"/>
  <c r="M21"/>
  <c r="M20"/>
  <c r="L20"/>
  <c r="K20"/>
  <c r="J20"/>
  <c r="N20" s="1"/>
  <c r="N19"/>
  <c r="N18"/>
  <c r="M18"/>
  <c r="J18"/>
  <c r="L18" s="1"/>
  <c r="N17"/>
  <c r="L17"/>
  <c r="M17"/>
  <c r="M16"/>
  <c r="L16"/>
  <c r="N15"/>
  <c r="L15"/>
  <c r="N14"/>
  <c r="M14"/>
  <c r="L14"/>
  <c r="K14"/>
  <c r="I13"/>
  <c r="H13"/>
  <c r="G13"/>
  <c r="N12"/>
  <c r="M12"/>
  <c r="M11"/>
  <c r="L11"/>
  <c r="K11"/>
  <c r="N11"/>
  <c r="N10"/>
  <c r="L10"/>
  <c r="N9"/>
  <c r="L9"/>
  <c r="K9"/>
  <c r="M9"/>
  <c r="K8"/>
  <c r="N8"/>
  <c r="I7"/>
  <c r="H7"/>
  <c r="H6" s="1"/>
  <c r="H5" s="1"/>
  <c r="G7"/>
  <c r="F7"/>
  <c r="I6"/>
  <c r="G6"/>
  <c r="G5" s="1"/>
  <c r="I5"/>
  <c r="K114" l="1"/>
  <c r="J112"/>
  <c r="L112" s="1"/>
  <c r="L114"/>
  <c r="K107"/>
  <c r="M107"/>
  <c r="K92"/>
  <c r="L91"/>
  <c r="M92"/>
  <c r="L92"/>
  <c r="K72"/>
  <c r="M72"/>
  <c r="L72"/>
  <c r="L44"/>
  <c r="M44"/>
  <c r="K44"/>
  <c r="K38"/>
  <c r="M33"/>
  <c r="N33"/>
  <c r="N34"/>
  <c r="K28"/>
  <c r="K19"/>
  <c r="N16"/>
  <c r="J13"/>
  <c r="M13" s="1"/>
  <c r="L8"/>
  <c r="G83"/>
  <c r="G122" s="1"/>
  <c r="H83"/>
  <c r="N112"/>
  <c r="K13"/>
  <c r="N32"/>
  <c r="L55"/>
  <c r="K55"/>
  <c r="N61"/>
  <c r="J43"/>
  <c r="L61"/>
  <c r="G91"/>
  <c r="K12"/>
  <c r="L23"/>
  <c r="L28"/>
  <c r="K33"/>
  <c r="K34"/>
  <c r="M55"/>
  <c r="M112"/>
  <c r="J7"/>
  <c r="L12"/>
  <c r="K17"/>
  <c r="K18"/>
  <c r="L19"/>
  <c r="K21"/>
  <c r="L22"/>
  <c r="N23"/>
  <c r="L25"/>
  <c r="M28"/>
  <c r="L33"/>
  <c r="M34"/>
  <c r="N55"/>
  <c r="N78"/>
  <c r="J77"/>
  <c r="L78"/>
  <c r="N85"/>
  <c r="I83"/>
  <c r="I122" s="1"/>
  <c r="H91"/>
  <c r="M91" s="1"/>
  <c r="N107"/>
  <c r="H112"/>
  <c r="M114"/>
  <c r="N116"/>
  <c r="M36"/>
  <c r="L36"/>
  <c r="H122"/>
  <c r="K23"/>
  <c r="J27"/>
  <c r="K91"/>
  <c r="K105"/>
  <c r="K112"/>
  <c r="N88"/>
  <c r="N91"/>
  <c r="N105"/>
  <c r="J84"/>
  <c r="L13" l="1"/>
  <c r="N13"/>
  <c r="N43"/>
  <c r="M43"/>
  <c r="L43"/>
  <c r="K43"/>
  <c r="N84"/>
  <c r="J83"/>
  <c r="M84"/>
  <c r="L84"/>
  <c r="K84"/>
  <c r="L27"/>
  <c r="N27"/>
  <c r="M27"/>
  <c r="K27"/>
  <c r="J24"/>
  <c r="K7"/>
  <c r="L7"/>
  <c r="J6"/>
  <c r="N7"/>
  <c r="M7"/>
  <c r="N77"/>
  <c r="L77"/>
  <c r="M24" l="1"/>
  <c r="L24"/>
  <c r="K24"/>
  <c r="N24"/>
  <c r="N83"/>
  <c r="M83"/>
  <c r="L83"/>
  <c r="K83"/>
  <c r="L6"/>
  <c r="K6"/>
  <c r="N6"/>
  <c r="M6"/>
  <c r="J5"/>
  <c r="L5" l="1"/>
  <c r="J122"/>
  <c r="M5"/>
  <c r="K5"/>
  <c r="N5"/>
  <c r="L122" l="1"/>
  <c r="K122"/>
  <c r="N122"/>
  <c r="M122"/>
</calcChain>
</file>

<file path=xl/sharedStrings.xml><?xml version="1.0" encoding="utf-8"?>
<sst xmlns="http://schemas.openxmlformats.org/spreadsheetml/2006/main" count="133" uniqueCount="131">
  <si>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</si>
  <si>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</si>
  <si>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</si>
  <si>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</si>
  <si>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</si>
  <si>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</si>
  <si>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 xml:space="preserve"> % виконання до річного розпису з урахуванням змін</t>
  </si>
  <si>
    <t>Податкові надходження</t>
  </si>
  <si>
    <t>Податки на доходи, податок на прибуток, податки на збільшення податкової вартості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</si>
  <si>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</si>
  <si>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</si>
  <si>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</si>
  <si>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</si>
  <si>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</si>
  <si>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</si>
  <si>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</si>
  <si>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</si>
  <si>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</si>
  <si>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</si>
  <si>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</si>
  <si>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</si>
  <si>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</si>
  <si>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</si>
  <si>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</si>
  <si>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</si>
  <si>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</si>
  <si>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</si>
  <si>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</si>
  <si>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</si>
  <si>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</si>
  <si>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</si>
  <si>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</si>
  <si>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</si>
  <si>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</si>
  <si>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</si>
  <si>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</si>
  <si>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</si>
  <si>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</si>
  <si>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</si>
  <si>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</si>
  <si>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</si>
  <si>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</si>
  <si>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</si>
  <si>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</si>
  <si>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</si>
  <si>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</si>
  <si>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</si>
  <si>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</si>
  <si>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</si>
  <si>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</si>
  <si>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</si>
  <si>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</si>
  <si>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</si>
  <si>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</si>
  <si>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</si>
  <si>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</si>
  <si>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</si>
  <si>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</si>
  <si>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</si>
  <si>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</si>
  <si>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</si>
  <si>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</si>
  <si>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</si>
  <si>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</si>
  <si>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</si>
  <si>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</si>
  <si>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</si>
  <si>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</si>
  <si>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</si>
  <si>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</si>
  <si>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</si>
  <si>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</si>
  <si>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</si>
  <si>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</si>
  <si>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</si>
  <si>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</si>
  <si>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</si>
  <si>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</si>
  <si>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</si>
  <si>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</si>
  <si>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</si>
  <si>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</si>
  <si>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</si>
  <si>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</si>
  <si>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</si>
  <si>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</si>
  <si>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</si>
  <si>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</si>
  <si>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</si>
  <si>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</si>
  <si>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</si>
  <si>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</si>
  <si>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</si>
  <si>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Плата за ліцензії на виробництво спирту, алк.напоїв та тютюнових виробів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</si>
  <si>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</si>
  <si>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</si>
  <si>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</si>
  <si>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</si>
  <si>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</si>
  <si>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</si>
  <si>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</si>
  <si>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</si>
  <si>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</si>
  <si>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</si>
  <si>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</si>
  <si>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</si>
  <si>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</si>
  <si>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</si>
  <si>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</si>
  <si>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</si>
  <si>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</si>
  <si>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</si>
  <si>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</si>
  <si>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</si>
  <si>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</si>
  <si>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</si>
  <si>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</si>
  <si>
    <t xml:space="preserve">План за розписом на 2016 рік </t>
  </si>
  <si>
    <t>Плата за ліцензії на право експорту, імпорту та оптової торгівлі спирту етилового, коньячного та плодового</t>
  </si>
  <si>
    <t>Відхилення факту від річного розпису 2016р. з урахуванням змін</t>
  </si>
  <si>
    <t>Реєстраційний збір за проведення державної реєстрації юридичних осіб та фізичних осіб-підприємців</t>
  </si>
  <si>
    <t>Адміністративний збір за державну реєстрацію речових прав на нерухоме майно та їх обтяжень </t>
  </si>
  <si>
    <t>Плата за надання відомостей з Єдиного державного реєстру юридичних осіб та фізичних осіб - підприємців, за одержання інформації з інших державних реєстрів,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влади, що забезпечує реалізацію державної політики у сферах державної реєстрації актів цивільного стану, державної реєстрації речових прав на нерухоме майно, державної реєстрації юридичних осіб та фізичних осіб - підприємців </t>
  </si>
  <si>
    <t xml:space="preserve">Податок та збір  на доходи фізичних осіб                                </t>
  </si>
  <si>
    <t>ФАКТ</t>
  </si>
  <si>
    <t>План на 2016 рік з урахуванням змін</t>
  </si>
  <si>
    <t>План на січень-травень 2016 року</t>
  </si>
  <si>
    <t xml:space="preserve"> % виконання до плану січня-травня п.р.</t>
  </si>
  <si>
    <t>Відхилення факту від плану січня-травня 2016р.</t>
  </si>
  <si>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                                       станом на 16.05.2016 року</t>
  </si>
  <si>
    <t>станом на 16.05.2016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</si>
</sst>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6">
    <font>
      <sz val="10"/>
      <name val="Arial Cyr"/>
      <charset val="204"/>
    </font>
    <font>
      <sz val="10"/>
      <name val="Arial Cyr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i/>
      <sz val="50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sz val="36"/>
      <color indexed="8"/>
      <name val="Times New Roman"/>
      <family val="1"/>
      <charset val="204"/>
    </font>
    <font>
      <sz val="26"/>
      <name val="Arial Cyr"/>
      <charset val="204"/>
    </font>
    <font>
      <sz val="2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1" fillId="0" borderId="0"/>
  </cellStyleXfs>
  <cellXfs count="165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6" fillId="0" borderId="1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6" xfId="0" applyFont="1" applyFill="1" applyBorder="1"/>
    <xf numFmtId="0" fontId="11" fillId="0" borderId="9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4" fillId="0" borderId="9" xfId="0" applyFont="1" applyFill="1" applyBorder="1"/>
    <xf numFmtId="14" fontId="11" fillId="0" borderId="13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vertical="center"/>
    </xf>
    <xf numFmtId="2" fontId="17" fillId="0" borderId="3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 wrapText="1"/>
    </xf>
    <xf numFmtId="164" fontId="19" fillId="0" borderId="4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21" fillId="0" borderId="15" xfId="0" applyFont="1" applyFill="1" applyBorder="1" applyAlignment="1">
      <alignment vertical="center"/>
    </xf>
    <xf numFmtId="2" fontId="22" fillId="0" borderId="8" xfId="0" applyNumberFormat="1" applyFont="1" applyFill="1" applyBorder="1" applyAlignment="1">
      <alignment horizontal="left" vertical="center" wrapText="1"/>
    </xf>
    <xf numFmtId="164" fontId="18" fillId="0" borderId="9" xfId="0" applyNumberFormat="1" applyFont="1" applyFill="1" applyBorder="1" applyAlignment="1">
      <alignment horizontal="center" vertical="center" wrapText="1"/>
    </xf>
    <xf numFmtId="164" fontId="19" fillId="0" borderId="9" xfId="0" applyNumberFormat="1" applyFont="1" applyFill="1" applyBorder="1" applyAlignment="1">
      <alignment horizontal="center" vertical="center" wrapText="1"/>
    </xf>
    <xf numFmtId="165" fontId="18" fillId="0" borderId="9" xfId="0" applyNumberFormat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left" vertical="center" wrapText="1"/>
    </xf>
    <xf numFmtId="166" fontId="24" fillId="0" borderId="9" xfId="0" applyNumberFormat="1" applyFont="1" applyFill="1" applyBorder="1" applyAlignment="1">
      <alignment horizontal="center" vertical="center" wrapText="1"/>
    </xf>
    <xf numFmtId="166" fontId="18" fillId="0" borderId="9" xfId="0" applyNumberFormat="1" applyFont="1" applyFill="1" applyBorder="1" applyAlignment="1">
      <alignment horizontal="center" vertical="center" wrapText="1"/>
    </xf>
    <xf numFmtId="166" fontId="25" fillId="0" borderId="9" xfId="0" applyNumberFormat="1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horizontal="left" vertical="center" wrapText="1"/>
    </xf>
    <xf numFmtId="166" fontId="27" fillId="0" borderId="9" xfId="0" applyNumberFormat="1" applyFont="1" applyFill="1" applyBorder="1" applyAlignment="1">
      <alignment horizontal="center" vertical="center" wrapText="1"/>
    </xf>
    <xf numFmtId="165" fontId="25" fillId="0" borderId="9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vertical="center" wrapText="1"/>
    </xf>
    <xf numFmtId="166" fontId="25" fillId="2" borderId="9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center" wrapText="1"/>
    </xf>
    <xf numFmtId="166" fontId="28" fillId="0" borderId="9" xfId="0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vertical="center" wrapText="1"/>
    </xf>
    <xf numFmtId="166" fontId="29" fillId="0" borderId="9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26" fillId="0" borderId="8" xfId="0" applyFont="1" applyFill="1" applyBorder="1" applyAlignment="1">
      <alignment horizontal="left" vertical="center" wrapText="1"/>
    </xf>
    <xf numFmtId="166" fontId="31" fillId="0" borderId="9" xfId="0" applyNumberFormat="1" applyFont="1" applyFill="1" applyBorder="1" applyAlignment="1">
      <alignment horizontal="center" vertical="center" wrapText="1"/>
    </xf>
    <xf numFmtId="166" fontId="27" fillId="0" borderId="13" xfId="0" applyNumberFormat="1" applyFont="1" applyFill="1" applyBorder="1" applyAlignment="1">
      <alignment horizontal="center" vertical="center" wrapText="1"/>
    </xf>
    <xf numFmtId="166" fontId="25" fillId="0" borderId="13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left" vertical="center" wrapText="1"/>
    </xf>
    <xf numFmtId="166" fontId="27" fillId="0" borderId="6" xfId="0" applyNumberFormat="1" applyFont="1" applyFill="1" applyBorder="1" applyAlignment="1">
      <alignment horizontal="center" vertical="center" wrapText="1"/>
    </xf>
    <xf numFmtId="166" fontId="25" fillId="0" borderId="6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32" fillId="0" borderId="15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14" fillId="0" borderId="20" xfId="0" applyFont="1" applyFill="1" applyBorder="1"/>
    <xf numFmtId="0" fontId="32" fillId="0" borderId="18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horizontal="center" vertical="center" wrapText="1"/>
    </xf>
    <xf numFmtId="166" fontId="33" fillId="0" borderId="13" xfId="0" applyNumberFormat="1" applyFont="1" applyFill="1" applyBorder="1" applyAlignment="1">
      <alignment horizontal="center" vertical="center" wrapText="1"/>
    </xf>
    <xf numFmtId="165" fontId="25" fillId="0" borderId="13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/>
    <xf numFmtId="0" fontId="36" fillId="0" borderId="6" xfId="0" applyFont="1" applyFill="1" applyBorder="1"/>
    <xf numFmtId="0" fontId="14" fillId="0" borderId="24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left" vertical="center" wrapText="1"/>
    </xf>
    <xf numFmtId="166" fontId="38" fillId="0" borderId="0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164" fontId="36" fillId="0" borderId="0" xfId="0" applyNumberFormat="1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vertical="center" wrapText="1"/>
    </xf>
    <xf numFmtId="0" fontId="37" fillId="0" borderId="6" xfId="0" applyFont="1" applyFill="1" applyBorder="1" applyAlignment="1">
      <alignment horizontal="left" vertical="center" wrapText="1"/>
    </xf>
    <xf numFmtId="166" fontId="37" fillId="0" borderId="6" xfId="0" applyNumberFormat="1" applyFont="1" applyFill="1" applyBorder="1" applyAlignment="1">
      <alignment horizontal="right" vertical="center" wrapText="1"/>
    </xf>
    <xf numFmtId="166" fontId="36" fillId="0" borderId="6" xfId="1" applyNumberFormat="1" applyFont="1" applyFill="1" applyBorder="1" applyAlignment="1">
      <alignment horizontal="right" vertical="center" wrapText="1"/>
    </xf>
    <xf numFmtId="166" fontId="36" fillId="0" borderId="6" xfId="0" applyNumberFormat="1" applyFont="1" applyFill="1" applyBorder="1" applyAlignment="1">
      <alignment horizontal="right" vertical="center" wrapText="1"/>
    </xf>
    <xf numFmtId="165" fontId="36" fillId="0" borderId="6" xfId="0" applyNumberFormat="1" applyFont="1" applyFill="1" applyBorder="1" applyAlignment="1">
      <alignment horizontal="right" vertical="center" wrapText="1"/>
    </xf>
    <xf numFmtId="164" fontId="36" fillId="0" borderId="21" xfId="0" applyNumberFormat="1" applyFont="1" applyFill="1" applyBorder="1" applyAlignment="1">
      <alignment horizontal="right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vertical="center" wrapText="1"/>
    </xf>
    <xf numFmtId="0" fontId="37" fillId="0" borderId="9" xfId="0" applyFont="1" applyFill="1" applyBorder="1" applyAlignment="1">
      <alignment horizontal="left" vertical="center" wrapText="1"/>
    </xf>
    <xf numFmtId="166" fontId="37" fillId="0" borderId="9" xfId="0" applyNumberFormat="1" applyFont="1" applyFill="1" applyBorder="1" applyAlignment="1">
      <alignment horizontal="right" vertical="center" wrapText="1"/>
    </xf>
    <xf numFmtId="166" fontId="36" fillId="0" borderId="9" xfId="0" applyNumberFormat="1" applyFont="1" applyFill="1" applyBorder="1" applyAlignment="1">
      <alignment horizontal="right" vertical="center" wrapText="1"/>
    </xf>
    <xf numFmtId="165" fontId="36" fillId="0" borderId="9" xfId="0" applyNumberFormat="1" applyFont="1" applyFill="1" applyBorder="1" applyAlignment="1">
      <alignment horizontal="right" vertical="center" wrapText="1"/>
    </xf>
    <xf numFmtId="164" fontId="36" fillId="0" borderId="25" xfId="0" applyNumberFormat="1" applyFont="1" applyFill="1" applyBorder="1" applyAlignment="1">
      <alignment horizontal="right" vertical="center" wrapText="1"/>
    </xf>
    <xf numFmtId="0" fontId="37" fillId="0" borderId="9" xfId="0" applyFont="1" applyFill="1" applyBorder="1" applyAlignment="1">
      <alignment vertical="center" wrapText="1"/>
    </xf>
    <xf numFmtId="0" fontId="40" fillId="0" borderId="9" xfId="0" applyFont="1" applyFill="1" applyBorder="1" applyAlignment="1">
      <alignment vertical="center" wrapText="1"/>
    </xf>
    <xf numFmtId="0" fontId="40" fillId="0" borderId="9" xfId="0" applyFont="1" applyFill="1" applyBorder="1" applyAlignment="1">
      <alignment horizontal="left" vertical="center" wrapText="1"/>
    </xf>
    <xf numFmtId="166" fontId="40" fillId="0" borderId="9" xfId="0" applyNumberFormat="1" applyFont="1" applyFill="1" applyBorder="1" applyAlignment="1">
      <alignment horizontal="right" vertical="center" wrapText="1"/>
    </xf>
    <xf numFmtId="166" fontId="38" fillId="0" borderId="9" xfId="0" applyNumberFormat="1" applyFont="1" applyFill="1" applyBorder="1" applyAlignment="1">
      <alignment horizontal="right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2" xfId="0" applyFont="1" applyFill="1" applyBorder="1"/>
    <xf numFmtId="0" fontId="14" fillId="0" borderId="2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left" vertical="center" wrapText="1"/>
    </xf>
    <xf numFmtId="166" fontId="9" fillId="0" borderId="13" xfId="0" applyNumberFormat="1" applyFont="1" applyFill="1" applyBorder="1" applyAlignment="1">
      <alignment horizontal="right" vertical="center" wrapText="1"/>
    </xf>
    <xf numFmtId="0" fontId="14" fillId="0" borderId="19" xfId="0" applyFont="1" applyFill="1" applyBorder="1" applyAlignment="1">
      <alignment horizontal="center" vertical="center" wrapText="1"/>
    </xf>
    <xf numFmtId="166" fontId="36" fillId="0" borderId="13" xfId="3" applyNumberFormat="1" applyFont="1" applyFill="1" applyBorder="1" applyAlignment="1" applyProtection="1">
      <alignment horizontal="left" vertical="center" wrapText="1"/>
    </xf>
    <xf numFmtId="166" fontId="9" fillId="0" borderId="26" xfId="0" applyNumberFormat="1" applyFont="1" applyFill="1" applyBorder="1" applyAlignment="1">
      <alignment horizontal="right" vertical="center" wrapText="1"/>
    </xf>
    <xf numFmtId="165" fontId="36" fillId="0" borderId="13" xfId="0" applyNumberFormat="1" applyFont="1" applyFill="1" applyBorder="1" applyAlignment="1">
      <alignment horizontal="right" vertical="center" wrapText="1"/>
    </xf>
    <xf numFmtId="164" fontId="36" fillId="0" borderId="27" xfId="0" applyNumberFormat="1" applyFont="1" applyFill="1" applyBorder="1" applyAlignment="1">
      <alignment horizontal="right" vertical="center" wrapText="1"/>
    </xf>
    <xf numFmtId="0" fontId="14" fillId="0" borderId="26" xfId="0" applyFont="1" applyFill="1" applyBorder="1"/>
    <xf numFmtId="0" fontId="7" fillId="0" borderId="28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vertical="center" wrapText="1"/>
    </xf>
    <xf numFmtId="166" fontId="9" fillId="0" borderId="30" xfId="0" applyNumberFormat="1" applyFont="1" applyFill="1" applyBorder="1" applyAlignment="1">
      <alignment horizontal="right" vertical="center" wrapText="1"/>
    </xf>
    <xf numFmtId="165" fontId="9" fillId="0" borderId="30" xfId="0" applyNumberFormat="1" applyFont="1" applyFill="1" applyBorder="1" applyAlignment="1">
      <alignment horizontal="right" vertical="center" wrapText="1"/>
    </xf>
    <xf numFmtId="164" fontId="9" fillId="0" borderId="31" xfId="0" applyNumberFormat="1" applyFont="1" applyFill="1" applyBorder="1" applyAlignment="1">
      <alignment horizontal="right" vertical="center" wrapText="1"/>
    </xf>
    <xf numFmtId="0" fontId="7" fillId="0" borderId="30" xfId="0" applyFont="1" applyFill="1" applyBorder="1"/>
    <xf numFmtId="166" fontId="42" fillId="0" borderId="0" xfId="0" applyNumberFormat="1" applyFont="1" applyFill="1" applyBorder="1"/>
    <xf numFmtId="0" fontId="0" fillId="0" borderId="0" xfId="0" applyFill="1" applyBorder="1"/>
    <xf numFmtId="0" fontId="42" fillId="0" borderId="0" xfId="0" applyFont="1" applyFill="1" applyBorder="1"/>
    <xf numFmtId="0" fontId="14" fillId="0" borderId="0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left" vertical="center" wrapText="1"/>
    </xf>
    <xf numFmtId="164" fontId="27" fillId="0" borderId="9" xfId="0" applyNumberFormat="1" applyFont="1" applyFill="1" applyBorder="1" applyAlignment="1">
      <alignment horizontal="center" vertical="center" wrapText="1"/>
    </xf>
    <xf numFmtId="164" fontId="24" fillId="0" borderId="9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32" fillId="3" borderId="28" xfId="0" applyFont="1" applyFill="1" applyBorder="1" applyAlignment="1">
      <alignment vertical="center" wrapText="1" shrinkToFit="1"/>
    </xf>
    <xf numFmtId="0" fontId="35" fillId="0" borderId="28" xfId="0" applyFont="1" applyFill="1" applyBorder="1" applyAlignment="1">
      <alignment horizontal="left" vertical="center" wrapText="1"/>
    </xf>
    <xf numFmtId="166" fontId="18" fillId="0" borderId="29" xfId="0" applyNumberFormat="1" applyFont="1" applyFill="1" applyBorder="1" applyAlignment="1">
      <alignment horizontal="center" vertical="center" wrapText="1"/>
    </xf>
    <xf numFmtId="166" fontId="19" fillId="0" borderId="30" xfId="0" applyNumberFormat="1" applyFont="1" applyFill="1" applyBorder="1" applyAlignment="1">
      <alignment horizontal="center" vertical="center" wrapText="1"/>
    </xf>
    <xf numFmtId="165" fontId="18" fillId="0" borderId="30" xfId="0" applyNumberFormat="1" applyFont="1" applyFill="1" applyBorder="1" applyAlignment="1">
      <alignment horizontal="center" vertical="center" wrapText="1"/>
    </xf>
    <xf numFmtId="166" fontId="18" fillId="0" borderId="30" xfId="0" applyNumberFormat="1" applyFont="1" applyFill="1" applyBorder="1" applyAlignment="1">
      <alignment horizontal="center" vertical="center" wrapText="1"/>
    </xf>
    <xf numFmtId="164" fontId="18" fillId="0" borderId="34" xfId="0" applyNumberFormat="1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21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vertical="center" wrapText="1"/>
    </xf>
    <xf numFmtId="0" fontId="45" fillId="0" borderId="32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vertical="center" wrapText="1"/>
    </xf>
    <xf numFmtId="0" fontId="44" fillId="0" borderId="25" xfId="0" applyFont="1" applyFill="1" applyBorder="1" applyAlignment="1">
      <alignment horizontal="center" vertical="center" wrapText="1"/>
    </xf>
    <xf numFmtId="0" fontId="44" fillId="0" borderId="27" xfId="0" applyFont="1" applyFill="1" applyBorder="1" applyAlignment="1">
      <alignment horizontal="center" vertical="center" wrapText="1"/>
    </xf>
    <xf numFmtId="0" fontId="44" fillId="0" borderId="36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165" fontId="19" fillId="0" borderId="35" xfId="0" applyNumberFormat="1" applyFont="1" applyFill="1" applyBorder="1" applyAlignment="1">
      <alignment horizontal="center" vertical="center" wrapText="1"/>
    </xf>
    <xf numFmtId="164" fontId="19" fillId="0" borderId="35" xfId="0" applyNumberFormat="1" applyFont="1" applyFill="1" applyBorder="1" applyAlignment="1">
      <alignment horizontal="center" vertical="center" wrapText="1"/>
    </xf>
    <xf numFmtId="165" fontId="19" fillId="0" borderId="6" xfId="0" applyNumberFormat="1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165" fontId="19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164" fontId="25" fillId="0" borderId="9" xfId="0" applyNumberFormat="1" applyFont="1" applyFill="1" applyBorder="1" applyAlignment="1">
      <alignment horizontal="center" vertical="center" wrapText="1"/>
    </xf>
    <xf numFmtId="164" fontId="25" fillId="0" borderId="13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justify" wrapText="1"/>
    </xf>
    <xf numFmtId="0" fontId="45" fillId="0" borderId="35" xfId="0" applyFont="1" applyFill="1" applyBorder="1" applyAlignment="1">
      <alignment horizontal="center" vertical="center" wrapText="1"/>
    </xf>
    <xf numFmtId="0" fontId="45" fillId="0" borderId="26" xfId="0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2" fontId="10" fillId="0" borderId="8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2" fontId="11" fillId="0" borderId="9" xfId="0" applyNumberFormat="1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2" fontId="11" fillId="0" borderId="20" xfId="0" applyNumberFormat="1" applyFont="1" applyFill="1" applyBorder="1" applyAlignment="1">
      <alignment horizontal="center" vertic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18"/>
  <sheetViews>
    <sheetView tabSelected="1" view="pageBreakPreview" topLeftCell="E1" zoomScale="18" zoomScaleNormal="50" zoomScaleSheetLayoutView="18" workbookViewId="0">
      <selection activeCell="J122" sqref="J122"/>
    </sheetView>
  </sheetViews>
  <sheetFormatPr defaultColWidth="9.140625" defaultRowHeight="25.5"/>
  <cols>
    <col min="1" max="3" width="0.7109375" style="105" hidden="1" customWidth="1"/>
    <col min="4" max="4" width="50" style="105" customWidth="1"/>
    <col min="5" max="5" width="241" style="105" customWidth="1"/>
    <col min="6" max="6" width="53.42578125" style="105" hidden="1" customWidth="1"/>
    <col min="7" max="8" width="57.42578125" style="105" customWidth="1"/>
    <col min="9" max="9" width="49.85546875" style="105" customWidth="1"/>
    <col min="10" max="10" width="48.7109375" style="105" customWidth="1"/>
    <col min="11" max="11" width="43.7109375" style="105" customWidth="1"/>
    <col min="12" max="12" width="43.140625" style="105" customWidth="1"/>
    <col min="13" max="13" width="44.85546875" style="104" customWidth="1"/>
    <col min="14" max="14" width="48" style="104" customWidth="1"/>
    <col min="15" max="16384" width="9.140625" style="104"/>
  </cols>
  <sheetData>
    <row r="1" spans="1:17" s="3" customFormat="1" ht="120.75" customHeight="1" thickBot="1">
      <c r="A1" s="130"/>
      <c r="B1" s="126"/>
      <c r="C1" s="126"/>
      <c r="D1" s="1"/>
      <c r="E1" s="151" t="s">
        <v>129</v>
      </c>
      <c r="F1" s="151"/>
      <c r="G1" s="151"/>
      <c r="H1" s="151"/>
      <c r="I1" s="151"/>
      <c r="J1" s="151"/>
      <c r="K1" s="151"/>
      <c r="L1" s="151"/>
      <c r="M1" s="151"/>
      <c r="N1" s="142"/>
      <c r="O1" s="2"/>
      <c r="P1" s="2"/>
      <c r="Q1" s="2"/>
    </row>
    <row r="2" spans="1:17" s="8" customFormat="1" ht="39" customHeight="1">
      <c r="A2" s="152" t="s">
        <v>0</v>
      </c>
      <c r="B2" s="127"/>
      <c r="C2" s="127"/>
      <c r="D2" s="155" t="s">
        <v>1</v>
      </c>
      <c r="E2" s="4" t="s">
        <v>2</v>
      </c>
      <c r="F2" s="157" t="s">
        <v>3</v>
      </c>
      <c r="G2" s="157"/>
      <c r="H2" s="157"/>
      <c r="I2" s="157"/>
      <c r="J2" s="157"/>
      <c r="K2" s="157"/>
      <c r="L2" s="157"/>
      <c r="M2" s="5"/>
      <c r="N2" s="6"/>
      <c r="O2" s="7"/>
      <c r="P2" s="7"/>
      <c r="Q2" s="7"/>
    </row>
    <row r="3" spans="1:17" s="11" customFormat="1" ht="57.75" customHeight="1">
      <c r="A3" s="153"/>
      <c r="B3" s="128"/>
      <c r="C3" s="128"/>
      <c r="D3" s="156"/>
      <c r="E3" s="158" t="s">
        <v>4</v>
      </c>
      <c r="F3" s="160" t="s">
        <v>5</v>
      </c>
      <c r="G3" s="160" t="s">
        <v>117</v>
      </c>
      <c r="H3" s="161" t="s">
        <v>125</v>
      </c>
      <c r="I3" s="163" t="s">
        <v>126</v>
      </c>
      <c r="J3" s="9" t="s">
        <v>124</v>
      </c>
      <c r="K3" s="147" t="s">
        <v>127</v>
      </c>
      <c r="L3" s="145" t="s">
        <v>128</v>
      </c>
      <c r="M3" s="147" t="s">
        <v>6</v>
      </c>
      <c r="N3" s="149" t="s">
        <v>119</v>
      </c>
      <c r="O3" s="10"/>
      <c r="P3" s="10"/>
      <c r="Q3" s="10"/>
    </row>
    <row r="4" spans="1:17" s="11" customFormat="1" ht="81.75" customHeight="1" thickBot="1">
      <c r="A4" s="154"/>
      <c r="B4" s="128"/>
      <c r="C4" s="128"/>
      <c r="D4" s="156"/>
      <c r="E4" s="159"/>
      <c r="F4" s="161"/>
      <c r="G4" s="161"/>
      <c r="H4" s="162"/>
      <c r="I4" s="164"/>
      <c r="J4" s="12" t="s">
        <v>130</v>
      </c>
      <c r="K4" s="148"/>
      <c r="L4" s="146"/>
      <c r="M4" s="148"/>
      <c r="N4" s="150"/>
      <c r="O4" s="10"/>
      <c r="P4" s="10"/>
      <c r="Q4" s="10"/>
    </row>
    <row r="5" spans="1:17" s="11" customFormat="1" ht="51.75" customHeight="1">
      <c r="A5" s="124"/>
      <c r="B5" s="129"/>
      <c r="C5" s="129"/>
      <c r="D5" s="13">
        <v>10000000</v>
      </c>
      <c r="E5" s="14" t="s">
        <v>7</v>
      </c>
      <c r="F5" s="15">
        <v>1078584.8</v>
      </c>
      <c r="G5" s="16">
        <f>G6+G24+G38+G40+G43+G77</f>
        <v>1824813.5999999999</v>
      </c>
      <c r="H5" s="16">
        <f>H6+H24+H38+H40+H43+H77</f>
        <v>1913287.6</v>
      </c>
      <c r="I5" s="16">
        <f>I6+I24+I38+I40+I43+I77</f>
        <v>813654.1</v>
      </c>
      <c r="J5" s="16">
        <f>J6+J24+J38+J40+J43+J77</f>
        <v>1062244.900722</v>
      </c>
      <c r="K5" s="137">
        <f>J5/I5</f>
        <v>1.3055239329857737</v>
      </c>
      <c r="L5" s="138">
        <f>J5-I5</f>
        <v>248590.80072200007</v>
      </c>
      <c r="M5" s="22">
        <f>J5/H5</f>
        <v>0.55519353218094347</v>
      </c>
      <c r="N5" s="20">
        <f>J5-H5</f>
        <v>-851042.69927800004</v>
      </c>
      <c r="O5" s="17"/>
      <c r="P5" s="10"/>
      <c r="Q5" s="10"/>
    </row>
    <row r="6" spans="1:17" s="11" customFormat="1" ht="123.75" customHeight="1">
      <c r="A6" s="124"/>
      <c r="B6" s="129"/>
      <c r="C6" s="129"/>
      <c r="D6" s="18">
        <v>11000000</v>
      </c>
      <c r="E6" s="19" t="s">
        <v>8</v>
      </c>
      <c r="F6" s="20">
        <v>705340.9</v>
      </c>
      <c r="G6" s="21">
        <f>G7+G13</f>
        <v>1044685.8</v>
      </c>
      <c r="H6" s="21">
        <f>H7+H13</f>
        <v>1128292.1000000001</v>
      </c>
      <c r="I6" s="21">
        <f>I7+I13</f>
        <v>483837.6</v>
      </c>
      <c r="J6" s="21">
        <f>J7+J13</f>
        <v>464390.29956199997</v>
      </c>
      <c r="K6" s="141">
        <f t="shared" ref="K6:K7" si="0">J6/I6</f>
        <v>0.95980614065959324</v>
      </c>
      <c r="L6" s="21">
        <f t="shared" ref="L6:L7" si="1">J6-I6</f>
        <v>-19447.300438000006</v>
      </c>
      <c r="M6" s="22">
        <f t="shared" ref="M6:M7" si="2">J6/H6</f>
        <v>0.41158694593536543</v>
      </c>
      <c r="N6" s="20">
        <f t="shared" ref="N6:N69" si="3">J6-H6</f>
        <v>-663901.80043800012</v>
      </c>
      <c r="O6" s="17"/>
      <c r="P6" s="10"/>
      <c r="Q6" s="10"/>
    </row>
    <row r="7" spans="1:17" s="11" customFormat="1" ht="59.25" customHeight="1">
      <c r="A7" s="131"/>
      <c r="B7" s="121"/>
      <c r="C7" s="121"/>
      <c r="D7" s="23">
        <v>11010000</v>
      </c>
      <c r="E7" s="24" t="s">
        <v>123</v>
      </c>
      <c r="F7" s="25">
        <f>(SUM([1]Голосіїв!O12))/1000</f>
        <v>704381.4</v>
      </c>
      <c r="G7" s="26">
        <f>G8+G9+G11+G12+G10</f>
        <v>880502.1</v>
      </c>
      <c r="H7" s="26">
        <f>H8+H9+H11+H12+H10</f>
        <v>964108.4</v>
      </c>
      <c r="I7" s="26">
        <f>I8+I9+I11+I12+I10</f>
        <v>382516.6</v>
      </c>
      <c r="J7" s="26">
        <f>J8+J9+J11+J12+J10</f>
        <v>365259.04355</v>
      </c>
      <c r="K7" s="139">
        <f t="shared" si="0"/>
        <v>0.95488416332781378</v>
      </c>
      <c r="L7" s="140">
        <f t="shared" si="1"/>
        <v>-17257.556449999975</v>
      </c>
      <c r="M7" s="22">
        <f t="shared" si="2"/>
        <v>0.37885682102759399</v>
      </c>
      <c r="N7" s="20">
        <f t="shared" si="3"/>
        <v>-598849.35645000008</v>
      </c>
      <c r="O7" s="17"/>
      <c r="P7" s="10"/>
      <c r="Q7" s="10"/>
    </row>
    <row r="8" spans="1:17" s="11" customFormat="1" ht="177" customHeight="1">
      <c r="A8" s="131"/>
      <c r="B8" s="121"/>
      <c r="C8" s="121"/>
      <c r="D8" s="28">
        <v>11010100</v>
      </c>
      <c r="E8" s="29" t="s">
        <v>9</v>
      </c>
      <c r="F8" s="30">
        <v>631281.4</v>
      </c>
      <c r="G8" s="30">
        <v>787802.1</v>
      </c>
      <c r="H8" s="30">
        <v>871408.4</v>
      </c>
      <c r="I8" s="30">
        <v>351196.6</v>
      </c>
      <c r="J8" s="27">
        <f>834012.32385-500407.39445</f>
        <v>333604.92940000002</v>
      </c>
      <c r="K8" s="31">
        <f>J8/I8</f>
        <v>0.94990933682159806</v>
      </c>
      <c r="L8" s="27">
        <f>J8-I8</f>
        <v>-17591.670599999954</v>
      </c>
      <c r="M8" s="31">
        <f>J8/H8</f>
        <v>0.38283419048978645</v>
      </c>
      <c r="N8" s="143">
        <f t="shared" si="3"/>
        <v>-537803.4706</v>
      </c>
      <c r="O8" s="17"/>
      <c r="P8" s="10"/>
      <c r="Q8" s="10"/>
    </row>
    <row r="9" spans="1:17" s="11" customFormat="1" ht="306.75" customHeight="1">
      <c r="A9" s="132"/>
      <c r="B9" s="122"/>
      <c r="C9" s="122"/>
      <c r="D9" s="28">
        <v>11010200</v>
      </c>
      <c r="E9" s="29" t="s">
        <v>10</v>
      </c>
      <c r="F9" s="30">
        <v>7200</v>
      </c>
      <c r="G9" s="30">
        <v>7400</v>
      </c>
      <c r="H9" s="30">
        <v>7400</v>
      </c>
      <c r="I9" s="30">
        <v>2710</v>
      </c>
      <c r="J9" s="27">
        <f>7586.5207-4551.91242</f>
        <v>3034.6082800000004</v>
      </c>
      <c r="K9" s="31">
        <f t="shared" ref="K9:K72" si="4">J9/I9</f>
        <v>1.1197816531365314</v>
      </c>
      <c r="L9" s="27">
        <f t="shared" ref="L9:L72" si="5">J9-I9</f>
        <v>324.60828000000038</v>
      </c>
      <c r="M9" s="31">
        <f t="shared" ref="M9:M72" si="6">J9/H9</f>
        <v>0.41008220000000006</v>
      </c>
      <c r="N9" s="143">
        <f t="shared" si="3"/>
        <v>-4365.3917199999996</v>
      </c>
      <c r="O9" s="17"/>
      <c r="P9" s="10"/>
      <c r="Q9" s="10"/>
    </row>
    <row r="10" spans="1:17" s="11" customFormat="1" ht="111" customHeight="1">
      <c r="A10" s="132"/>
      <c r="B10" s="122"/>
      <c r="C10" s="122"/>
      <c r="D10" s="28">
        <v>11010300</v>
      </c>
      <c r="E10" s="29" t="s">
        <v>11</v>
      </c>
      <c r="F10" s="30">
        <v>0</v>
      </c>
      <c r="G10" s="30">
        <v>0</v>
      </c>
      <c r="H10" s="30">
        <v>0</v>
      </c>
      <c r="I10" s="30">
        <v>0</v>
      </c>
      <c r="J10" s="27">
        <v>0</v>
      </c>
      <c r="K10" s="31">
        <v>0</v>
      </c>
      <c r="L10" s="27">
        <f t="shared" si="5"/>
        <v>0</v>
      </c>
      <c r="M10" s="31">
        <v>0</v>
      </c>
      <c r="N10" s="143">
        <f t="shared" si="3"/>
        <v>0</v>
      </c>
      <c r="O10" s="17"/>
      <c r="P10" s="10"/>
      <c r="Q10" s="10"/>
    </row>
    <row r="11" spans="1:17" s="11" customFormat="1" ht="176.25" customHeight="1">
      <c r="A11" s="132"/>
      <c r="B11" s="122"/>
      <c r="C11" s="122"/>
      <c r="D11" s="28">
        <v>11010400</v>
      </c>
      <c r="E11" s="29" t="s">
        <v>12</v>
      </c>
      <c r="F11" s="30">
        <v>40000</v>
      </c>
      <c r="G11" s="30">
        <v>52200</v>
      </c>
      <c r="H11" s="30">
        <v>52200</v>
      </c>
      <c r="I11" s="30">
        <v>20150</v>
      </c>
      <c r="J11" s="27">
        <f>51211.56135-30726.93681</f>
        <v>20484.624540000004</v>
      </c>
      <c r="K11" s="31">
        <f t="shared" si="4"/>
        <v>1.016606676923077</v>
      </c>
      <c r="L11" s="27">
        <f t="shared" si="5"/>
        <v>334.62454000000434</v>
      </c>
      <c r="M11" s="31">
        <f t="shared" si="6"/>
        <v>0.39242575747126446</v>
      </c>
      <c r="N11" s="143">
        <f t="shared" si="3"/>
        <v>-31715.375459999996</v>
      </c>
      <c r="O11" s="17"/>
      <c r="P11" s="10"/>
      <c r="Q11" s="10"/>
    </row>
    <row r="12" spans="1:17" s="11" customFormat="1" ht="167.25" customHeight="1">
      <c r="A12" s="132"/>
      <c r="B12" s="122"/>
      <c r="C12" s="122"/>
      <c r="D12" s="28">
        <v>11010500</v>
      </c>
      <c r="E12" s="29" t="s">
        <v>13</v>
      </c>
      <c r="F12" s="30">
        <v>25900</v>
      </c>
      <c r="G12" s="30">
        <v>33100</v>
      </c>
      <c r="H12" s="30">
        <v>33100</v>
      </c>
      <c r="I12" s="30">
        <v>8460</v>
      </c>
      <c r="J12" s="27">
        <f>20337.20336-12202.32203</f>
        <v>8134.8813300000002</v>
      </c>
      <c r="K12" s="31">
        <f t="shared" si="4"/>
        <v>0.96156989716312058</v>
      </c>
      <c r="L12" s="27">
        <f t="shared" si="5"/>
        <v>-325.11866999999984</v>
      </c>
      <c r="M12" s="31">
        <f t="shared" si="6"/>
        <v>0.24576680755287009</v>
      </c>
      <c r="N12" s="143">
        <f t="shared" si="3"/>
        <v>-24965.11867</v>
      </c>
      <c r="O12" s="17"/>
      <c r="P12" s="10"/>
      <c r="Q12" s="10"/>
    </row>
    <row r="13" spans="1:17" s="11" customFormat="1" ht="63.75">
      <c r="A13" s="132"/>
      <c r="B13" s="122"/>
      <c r="C13" s="122"/>
      <c r="D13" s="32">
        <v>11020000</v>
      </c>
      <c r="E13" s="24" t="s">
        <v>14</v>
      </c>
      <c r="F13" s="25">
        <v>959.5</v>
      </c>
      <c r="G13" s="26">
        <f>G14+G15+G16+G17+G18+G19+G20+G21+G22+G23</f>
        <v>164183.70000000001</v>
      </c>
      <c r="H13" s="26">
        <f>H14+H15+H16+H17+H18+H19+H20+H21+H22+H23</f>
        <v>164183.70000000001</v>
      </c>
      <c r="I13" s="26">
        <f t="shared" ref="I13:J13" si="7">I14+I15+I16+I17+I18+I19+I20+I21+I22+I23</f>
        <v>101321</v>
      </c>
      <c r="J13" s="26">
        <f t="shared" si="7"/>
        <v>99131.256011999998</v>
      </c>
      <c r="K13" s="22">
        <f t="shared" si="4"/>
        <v>0.97838805392761619</v>
      </c>
      <c r="L13" s="26">
        <f t="shared" si="5"/>
        <v>-2189.743988000002</v>
      </c>
      <c r="M13" s="22">
        <f t="shared" si="6"/>
        <v>0.60378256801375529</v>
      </c>
      <c r="N13" s="20">
        <f t="shared" si="3"/>
        <v>-65052.443988000014</v>
      </c>
      <c r="O13" s="17"/>
      <c r="P13" s="10"/>
      <c r="Q13" s="10"/>
    </row>
    <row r="14" spans="1:17" s="11" customFormat="1" ht="122.25" customHeight="1">
      <c r="A14" s="132"/>
      <c r="B14" s="122"/>
      <c r="C14" s="122"/>
      <c r="D14" s="28">
        <v>11020200</v>
      </c>
      <c r="E14" s="29" t="s">
        <v>15</v>
      </c>
      <c r="F14" s="30">
        <v>487.5</v>
      </c>
      <c r="G14" s="30">
        <v>908.1</v>
      </c>
      <c r="H14" s="30">
        <v>908.1</v>
      </c>
      <c r="I14" s="30">
        <v>381</v>
      </c>
      <c r="J14" s="27">
        <v>444.96118000000001</v>
      </c>
      <c r="K14" s="31">
        <f t="shared" si="4"/>
        <v>1.1678771128608925</v>
      </c>
      <c r="L14" s="27">
        <f t="shared" si="5"/>
        <v>63.961180000000013</v>
      </c>
      <c r="M14" s="31">
        <f t="shared" si="6"/>
        <v>0.48999138861358882</v>
      </c>
      <c r="N14" s="143">
        <f t="shared" si="3"/>
        <v>-463.13882000000001</v>
      </c>
      <c r="O14" s="17"/>
      <c r="P14" s="10"/>
      <c r="Q14" s="10"/>
    </row>
    <row r="15" spans="1:17" s="11" customFormat="1" ht="126.75" customHeight="1">
      <c r="A15" s="132"/>
      <c r="B15" s="122"/>
      <c r="C15" s="122"/>
      <c r="D15" s="28">
        <v>11020202</v>
      </c>
      <c r="E15" s="29" t="s">
        <v>16</v>
      </c>
      <c r="F15" s="30"/>
      <c r="G15" s="30">
        <v>0</v>
      </c>
      <c r="H15" s="30">
        <v>0</v>
      </c>
      <c r="I15" s="30">
        <v>0</v>
      </c>
      <c r="J15" s="27">
        <v>78.867490000000004</v>
      </c>
      <c r="K15" s="31">
        <v>0</v>
      </c>
      <c r="L15" s="27">
        <f t="shared" si="5"/>
        <v>78.867490000000004</v>
      </c>
      <c r="M15" s="31">
        <v>0</v>
      </c>
      <c r="N15" s="143">
        <f t="shared" si="3"/>
        <v>78.867490000000004</v>
      </c>
      <c r="O15" s="17"/>
      <c r="P15" s="10"/>
      <c r="Q15" s="10"/>
    </row>
    <row r="16" spans="1:17" s="11" customFormat="1" ht="129.75" customHeight="1">
      <c r="A16" s="132"/>
      <c r="B16" s="122"/>
      <c r="C16" s="122"/>
      <c r="D16" s="28">
        <v>11020300</v>
      </c>
      <c r="E16" s="29" t="s">
        <v>17</v>
      </c>
      <c r="F16" s="30"/>
      <c r="G16" s="30">
        <v>85307</v>
      </c>
      <c r="H16" s="30">
        <v>85307</v>
      </c>
      <c r="I16" s="30">
        <v>60480</v>
      </c>
      <c r="J16" s="27">
        <f>563612.754112-507251.746</f>
        <v>56361.00811200001</v>
      </c>
      <c r="K16" s="31">
        <f t="shared" si="4"/>
        <v>0.93189497539682553</v>
      </c>
      <c r="L16" s="27">
        <f t="shared" si="5"/>
        <v>-4118.9918879999896</v>
      </c>
      <c r="M16" s="31">
        <f t="shared" si="6"/>
        <v>0.66068444690353678</v>
      </c>
      <c r="N16" s="143">
        <f t="shared" si="3"/>
        <v>-28945.99188799999</v>
      </c>
      <c r="O16" s="17"/>
      <c r="P16" s="10"/>
      <c r="Q16" s="10"/>
    </row>
    <row r="17" spans="1:17" s="11" customFormat="1" ht="70.5" customHeight="1">
      <c r="A17" s="132"/>
      <c r="B17" s="122"/>
      <c r="C17" s="122"/>
      <c r="D17" s="28">
        <v>11020500</v>
      </c>
      <c r="E17" s="29" t="s">
        <v>18</v>
      </c>
      <c r="F17" s="30"/>
      <c r="G17" s="30">
        <v>13500</v>
      </c>
      <c r="H17" s="30">
        <v>13500</v>
      </c>
      <c r="I17" s="30">
        <v>4830</v>
      </c>
      <c r="J17" s="27">
        <f>55975.40803-50377.86705</f>
        <v>5597.5409799999979</v>
      </c>
      <c r="K17" s="31">
        <f t="shared" si="4"/>
        <v>1.1589111759834365</v>
      </c>
      <c r="L17" s="27">
        <f t="shared" si="5"/>
        <v>767.54097999999794</v>
      </c>
      <c r="M17" s="31">
        <f t="shared" si="6"/>
        <v>0.41463266518518505</v>
      </c>
      <c r="N17" s="143">
        <f t="shared" si="3"/>
        <v>-7902.4590200000021</v>
      </c>
      <c r="O17" s="17"/>
      <c r="P17" s="10"/>
      <c r="Q17" s="10"/>
    </row>
    <row r="18" spans="1:17" s="11" customFormat="1" ht="129" customHeight="1">
      <c r="A18" s="132"/>
      <c r="B18" s="122"/>
      <c r="C18" s="122"/>
      <c r="D18" s="28">
        <v>11020600</v>
      </c>
      <c r="E18" s="29" t="s">
        <v>19</v>
      </c>
      <c r="F18" s="30"/>
      <c r="G18" s="30">
        <v>19000</v>
      </c>
      <c r="H18" s="30">
        <v>19000</v>
      </c>
      <c r="I18" s="30">
        <v>5120</v>
      </c>
      <c r="J18" s="27">
        <f>16417.769-14775.9921</f>
        <v>1641.7769000000008</v>
      </c>
      <c r="K18" s="31">
        <f t="shared" si="4"/>
        <v>0.32065955078125014</v>
      </c>
      <c r="L18" s="27">
        <f t="shared" si="5"/>
        <v>-3478.2230999999992</v>
      </c>
      <c r="M18" s="31">
        <f t="shared" si="6"/>
        <v>8.6409310526315827E-2</v>
      </c>
      <c r="N18" s="143">
        <f t="shared" si="3"/>
        <v>-17358.223099999999</v>
      </c>
      <c r="O18" s="17"/>
      <c r="P18" s="10"/>
      <c r="Q18" s="10"/>
    </row>
    <row r="19" spans="1:17" s="11" customFormat="1" ht="130.5" customHeight="1">
      <c r="A19" s="132"/>
      <c r="B19" s="122"/>
      <c r="C19" s="122"/>
      <c r="D19" s="28">
        <v>11020700</v>
      </c>
      <c r="E19" s="29" t="s">
        <v>20</v>
      </c>
      <c r="F19" s="30"/>
      <c r="G19" s="30">
        <v>9800</v>
      </c>
      <c r="H19" s="30">
        <v>9800</v>
      </c>
      <c r="I19" s="30">
        <v>2020</v>
      </c>
      <c r="J19" s="27">
        <f>33488.67135-30139.8042</f>
        <v>3348.8671499999982</v>
      </c>
      <c r="K19" s="31">
        <f t="shared" si="4"/>
        <v>1.6578550247524744</v>
      </c>
      <c r="L19" s="27">
        <f t="shared" si="5"/>
        <v>1328.8671499999982</v>
      </c>
      <c r="M19" s="31">
        <f t="shared" si="6"/>
        <v>0.34172113775510188</v>
      </c>
      <c r="N19" s="143">
        <f t="shared" si="3"/>
        <v>-6451.1328500000018</v>
      </c>
      <c r="O19" s="17"/>
      <c r="P19" s="10"/>
      <c r="Q19" s="10"/>
    </row>
    <row r="20" spans="1:17" s="11" customFormat="1" ht="177" customHeight="1">
      <c r="A20" s="132"/>
      <c r="B20" s="122"/>
      <c r="C20" s="122"/>
      <c r="D20" s="28">
        <v>11020900</v>
      </c>
      <c r="E20" s="29" t="s">
        <v>21</v>
      </c>
      <c r="F20" s="30"/>
      <c r="G20" s="30">
        <v>82.6</v>
      </c>
      <c r="H20" s="30">
        <v>82.6</v>
      </c>
      <c r="I20" s="30">
        <v>28</v>
      </c>
      <c r="J20" s="27">
        <f>156.55354-140.89819</f>
        <v>15.655349999999999</v>
      </c>
      <c r="K20" s="31">
        <f t="shared" si="4"/>
        <v>0.55911964285714277</v>
      </c>
      <c r="L20" s="27">
        <f t="shared" si="5"/>
        <v>-12.344650000000001</v>
      </c>
      <c r="M20" s="31">
        <f t="shared" si="6"/>
        <v>0.1895320823244552</v>
      </c>
      <c r="N20" s="143">
        <f t="shared" si="3"/>
        <v>-66.944649999999996</v>
      </c>
      <c r="O20" s="17"/>
      <c r="P20" s="10"/>
      <c r="Q20" s="10"/>
    </row>
    <row r="21" spans="1:17" s="11" customFormat="1" ht="84" customHeight="1">
      <c r="A21" s="132"/>
      <c r="B21" s="122"/>
      <c r="C21" s="122"/>
      <c r="D21" s="28">
        <v>11021000</v>
      </c>
      <c r="E21" s="29" t="s">
        <v>22</v>
      </c>
      <c r="F21" s="30"/>
      <c r="G21" s="30">
        <v>35480</v>
      </c>
      <c r="H21" s="30">
        <v>35480</v>
      </c>
      <c r="I21" s="30">
        <v>28420</v>
      </c>
      <c r="J21" s="27">
        <f>297124.76608-267412.28943</f>
        <v>29712.476649999968</v>
      </c>
      <c r="K21" s="31">
        <f t="shared" si="4"/>
        <v>1.045477714637578</v>
      </c>
      <c r="L21" s="27">
        <f t="shared" si="5"/>
        <v>1292.4766499999678</v>
      </c>
      <c r="M21" s="31">
        <f t="shared" si="6"/>
        <v>0.83744297209695517</v>
      </c>
      <c r="N21" s="143">
        <f t="shared" si="3"/>
        <v>-5767.5233500000322</v>
      </c>
      <c r="O21" s="17"/>
      <c r="P21" s="10"/>
      <c r="Q21" s="10"/>
    </row>
    <row r="22" spans="1:17" s="11" customFormat="1" ht="84" customHeight="1">
      <c r="A22" s="132"/>
      <c r="B22" s="122"/>
      <c r="C22" s="122"/>
      <c r="D22" s="28">
        <v>11021100</v>
      </c>
      <c r="E22" s="29" t="s">
        <v>23</v>
      </c>
      <c r="F22" s="30"/>
      <c r="G22" s="30">
        <v>0</v>
      </c>
      <c r="H22" s="30">
        <v>0</v>
      </c>
      <c r="I22" s="30">
        <v>0</v>
      </c>
      <c r="J22" s="27">
        <f>57.372-51.6348</f>
        <v>5.7372000000000014</v>
      </c>
      <c r="K22" s="31">
        <v>0</v>
      </c>
      <c r="L22" s="27">
        <f t="shared" si="5"/>
        <v>5.7372000000000014</v>
      </c>
      <c r="M22" s="31">
        <v>0</v>
      </c>
      <c r="N22" s="143">
        <f t="shared" si="3"/>
        <v>5.7372000000000014</v>
      </c>
      <c r="O22" s="17"/>
      <c r="P22" s="10"/>
      <c r="Q22" s="10"/>
    </row>
    <row r="23" spans="1:17" s="11" customFormat="1" ht="64.5">
      <c r="A23" s="132"/>
      <c r="B23" s="122"/>
      <c r="C23" s="122"/>
      <c r="D23" s="28">
        <v>11021600</v>
      </c>
      <c r="E23" s="29" t="s">
        <v>24</v>
      </c>
      <c r="F23" s="30"/>
      <c r="G23" s="30">
        <v>106</v>
      </c>
      <c r="H23" s="30">
        <v>106</v>
      </c>
      <c r="I23" s="30">
        <v>42</v>
      </c>
      <c r="J23" s="27">
        <f>19243.65-17319.285</f>
        <v>1924.3650000000016</v>
      </c>
      <c r="K23" s="31">
        <f t="shared" si="4"/>
        <v>45.818214285714326</v>
      </c>
      <c r="L23" s="27">
        <f t="shared" si="5"/>
        <v>1882.3650000000016</v>
      </c>
      <c r="M23" s="31">
        <f t="shared" si="6"/>
        <v>18.154386792452847</v>
      </c>
      <c r="N23" s="143">
        <f t="shared" si="3"/>
        <v>1818.3650000000016</v>
      </c>
      <c r="O23" s="17"/>
      <c r="P23" s="10"/>
      <c r="Q23" s="10"/>
    </row>
    <row r="24" spans="1:17" s="11" customFormat="1" ht="107.25" customHeight="1">
      <c r="A24" s="132"/>
      <c r="B24" s="122"/>
      <c r="C24" s="122"/>
      <c r="D24" s="32">
        <v>13000000</v>
      </c>
      <c r="E24" s="34" t="s">
        <v>25</v>
      </c>
      <c r="F24" s="25">
        <v>7626.9</v>
      </c>
      <c r="G24" s="26">
        <f>G25+G27+G33+G36</f>
        <v>14228.4</v>
      </c>
      <c r="H24" s="26">
        <f>H25+H27+H33+H36</f>
        <v>14228.4</v>
      </c>
      <c r="I24" s="26">
        <f>I25+I27+I33+I36</f>
        <v>6776.4000000000005</v>
      </c>
      <c r="J24" s="26">
        <f>J25+J27+J33+J36</f>
        <v>2723.9983300000004</v>
      </c>
      <c r="K24" s="22">
        <f t="shared" si="4"/>
        <v>0.40198310754973143</v>
      </c>
      <c r="L24" s="26">
        <f t="shared" si="5"/>
        <v>-4052.4016700000002</v>
      </c>
      <c r="M24" s="22">
        <f t="shared" si="6"/>
        <v>0.19144797236512892</v>
      </c>
      <c r="N24" s="20">
        <f t="shared" si="3"/>
        <v>-11504.401669999999</v>
      </c>
      <c r="O24" s="17"/>
      <c r="P24" s="10"/>
      <c r="Q24" s="10"/>
    </row>
    <row r="25" spans="1:17" s="11" customFormat="1" ht="114.75" customHeight="1">
      <c r="A25" s="132"/>
      <c r="B25" s="122"/>
      <c r="C25" s="122"/>
      <c r="D25" s="23">
        <v>13010000</v>
      </c>
      <c r="E25" s="24" t="s">
        <v>26</v>
      </c>
      <c r="F25" s="30">
        <v>0</v>
      </c>
      <c r="G25" s="30">
        <v>0</v>
      </c>
      <c r="H25" s="30">
        <v>0</v>
      </c>
      <c r="I25" s="30">
        <v>0</v>
      </c>
      <c r="J25" s="35">
        <f>J26</f>
        <v>43.230159999999998</v>
      </c>
      <c r="K25" s="31">
        <v>0</v>
      </c>
      <c r="L25" s="27">
        <f t="shared" si="5"/>
        <v>43.230159999999998</v>
      </c>
      <c r="M25" s="31">
        <v>0</v>
      </c>
      <c r="N25" s="20">
        <f t="shared" si="3"/>
        <v>43.230159999999998</v>
      </c>
      <c r="O25" s="17"/>
      <c r="P25" s="10"/>
      <c r="Q25" s="10"/>
    </row>
    <row r="26" spans="1:17" s="11" customFormat="1" ht="306" customHeight="1">
      <c r="A26" s="132"/>
      <c r="B26" s="122"/>
      <c r="C26" s="122"/>
      <c r="D26" s="36">
        <v>13010200</v>
      </c>
      <c r="E26" s="29" t="s">
        <v>27</v>
      </c>
      <c r="F26" s="30">
        <v>0</v>
      </c>
      <c r="G26" s="30">
        <v>0</v>
      </c>
      <c r="H26" s="30">
        <v>0</v>
      </c>
      <c r="I26" s="30">
        <v>0</v>
      </c>
      <c r="J26" s="27">
        <v>43.230159999999998</v>
      </c>
      <c r="K26" s="31">
        <v>0</v>
      </c>
      <c r="L26" s="27">
        <f t="shared" si="5"/>
        <v>43.230159999999998</v>
      </c>
      <c r="M26" s="31">
        <v>0</v>
      </c>
      <c r="N26" s="143">
        <f t="shared" si="3"/>
        <v>43.230159999999998</v>
      </c>
      <c r="O26" s="17"/>
      <c r="P26" s="10"/>
      <c r="Q26" s="10"/>
    </row>
    <row r="27" spans="1:17" s="11" customFormat="1" ht="143.25" customHeight="1">
      <c r="A27" s="132"/>
      <c r="B27" s="122"/>
      <c r="C27" s="122"/>
      <c r="D27" s="23">
        <v>13020000</v>
      </c>
      <c r="E27" s="24" t="s">
        <v>28</v>
      </c>
      <c r="F27" s="37">
        <v>6555.9</v>
      </c>
      <c r="G27" s="35">
        <f>G28+G29+G31+G32</f>
        <v>13780</v>
      </c>
      <c r="H27" s="35">
        <f>H28+H29+H31+H32</f>
        <v>13780</v>
      </c>
      <c r="I27" s="35">
        <f>I28+I29+I31+I32</f>
        <v>6550</v>
      </c>
      <c r="J27" s="35">
        <f>J28+J29+J31+J32+J30</f>
        <v>2182.1021300000002</v>
      </c>
      <c r="K27" s="22">
        <f t="shared" si="4"/>
        <v>0.33314536335877865</v>
      </c>
      <c r="L27" s="26">
        <f t="shared" si="5"/>
        <v>-4367.8978699999998</v>
      </c>
      <c r="M27" s="22">
        <f t="shared" si="6"/>
        <v>0.15835283962264152</v>
      </c>
      <c r="N27" s="20">
        <f t="shared" si="3"/>
        <v>-11597.897870000001</v>
      </c>
      <c r="O27" s="17"/>
      <c r="P27" s="10"/>
      <c r="Q27" s="10"/>
    </row>
    <row r="28" spans="1:17" s="11" customFormat="1" ht="189.75" customHeight="1">
      <c r="A28" s="132"/>
      <c r="B28" s="122"/>
      <c r="C28" s="122"/>
      <c r="D28" s="36">
        <v>13020100</v>
      </c>
      <c r="E28" s="29" t="s">
        <v>29</v>
      </c>
      <c r="F28" s="30">
        <v>6555.4</v>
      </c>
      <c r="G28" s="30">
        <v>13780</v>
      </c>
      <c r="H28" s="30">
        <v>13780</v>
      </c>
      <c r="I28" s="30">
        <v>6550</v>
      </c>
      <c r="J28" s="27">
        <f>4348.03679-2174.01847</f>
        <v>2174.0183200000001</v>
      </c>
      <c r="K28" s="31">
        <f t="shared" si="4"/>
        <v>0.33191119389312979</v>
      </c>
      <c r="L28" s="27">
        <f t="shared" si="5"/>
        <v>-4375.9816799999999</v>
      </c>
      <c r="M28" s="31">
        <f t="shared" si="6"/>
        <v>0.15776620609579101</v>
      </c>
      <c r="N28" s="143">
        <f t="shared" si="3"/>
        <v>-11605.981680000001</v>
      </c>
      <c r="O28" s="17"/>
      <c r="P28" s="10"/>
      <c r="Q28" s="10"/>
    </row>
    <row r="29" spans="1:17" s="11" customFormat="1" ht="120" customHeight="1">
      <c r="A29" s="132"/>
      <c r="B29" s="122"/>
      <c r="C29" s="122"/>
      <c r="D29" s="36">
        <v>13020200</v>
      </c>
      <c r="E29" s="29" t="s">
        <v>30</v>
      </c>
      <c r="F29" s="30">
        <v>0.5</v>
      </c>
      <c r="G29" s="30">
        <v>0</v>
      </c>
      <c r="H29" s="30">
        <v>0</v>
      </c>
      <c r="I29" s="30">
        <v>0</v>
      </c>
      <c r="J29" s="27">
        <v>0.41988999999999999</v>
      </c>
      <c r="K29" s="31">
        <v>0</v>
      </c>
      <c r="L29" s="27">
        <f t="shared" si="5"/>
        <v>0.41988999999999999</v>
      </c>
      <c r="M29" s="31">
        <v>0</v>
      </c>
      <c r="N29" s="143">
        <f t="shared" si="3"/>
        <v>0.41988999999999999</v>
      </c>
      <c r="O29" s="17"/>
      <c r="P29" s="10"/>
      <c r="Q29" s="10"/>
    </row>
    <row r="30" spans="1:17" s="11" customFormat="1" ht="120" customHeight="1">
      <c r="A30" s="132"/>
      <c r="B30" s="122"/>
      <c r="C30" s="122"/>
      <c r="D30" s="36">
        <v>13020400</v>
      </c>
      <c r="E30" s="29" t="s">
        <v>31</v>
      </c>
      <c r="F30" s="30"/>
      <c r="G30" s="30">
        <v>0</v>
      </c>
      <c r="H30" s="30">
        <v>0</v>
      </c>
      <c r="I30" s="30">
        <v>0</v>
      </c>
      <c r="J30" s="27">
        <v>0</v>
      </c>
      <c r="K30" s="31">
        <v>0</v>
      </c>
      <c r="L30" s="27">
        <f t="shared" si="5"/>
        <v>0</v>
      </c>
      <c r="M30" s="31">
        <v>0</v>
      </c>
      <c r="N30" s="143">
        <f t="shared" si="3"/>
        <v>0</v>
      </c>
      <c r="O30" s="17"/>
      <c r="P30" s="10"/>
      <c r="Q30" s="10"/>
    </row>
    <row r="31" spans="1:17" s="11" customFormat="1" ht="193.5" customHeight="1">
      <c r="A31" s="132"/>
      <c r="B31" s="122"/>
      <c r="C31" s="122"/>
      <c r="D31" s="36">
        <v>13020401</v>
      </c>
      <c r="E31" s="29" t="s">
        <v>31</v>
      </c>
      <c r="F31" s="30"/>
      <c r="G31" s="30">
        <v>0</v>
      </c>
      <c r="H31" s="30">
        <v>0</v>
      </c>
      <c r="I31" s="30">
        <v>0</v>
      </c>
      <c r="J31" s="27">
        <f>0.5035-0.25175</f>
        <v>0.25174999999999997</v>
      </c>
      <c r="K31" s="31">
        <v>0</v>
      </c>
      <c r="L31" s="27">
        <f t="shared" si="5"/>
        <v>0.25174999999999997</v>
      </c>
      <c r="M31" s="31">
        <v>0</v>
      </c>
      <c r="N31" s="143">
        <f t="shared" si="3"/>
        <v>0.25174999999999997</v>
      </c>
      <c r="O31" s="17"/>
      <c r="P31" s="10"/>
      <c r="Q31" s="10"/>
    </row>
    <row r="32" spans="1:17" s="11" customFormat="1" ht="185.25" customHeight="1">
      <c r="A32" s="132"/>
      <c r="B32" s="122"/>
      <c r="C32" s="122"/>
      <c r="D32" s="36">
        <v>13020600</v>
      </c>
      <c r="E32" s="29" t="s">
        <v>32</v>
      </c>
      <c r="F32" s="30"/>
      <c r="G32" s="30">
        <v>0</v>
      </c>
      <c r="H32" s="30">
        <v>0</v>
      </c>
      <c r="I32" s="30">
        <v>0</v>
      </c>
      <c r="J32" s="27">
        <f>14.82434-7.41217</f>
        <v>7.4121699999999997</v>
      </c>
      <c r="K32" s="31">
        <v>0</v>
      </c>
      <c r="L32" s="27">
        <f t="shared" si="5"/>
        <v>7.4121699999999997</v>
      </c>
      <c r="M32" s="31">
        <v>0</v>
      </c>
      <c r="N32" s="143">
        <f t="shared" si="3"/>
        <v>7.4121699999999997</v>
      </c>
      <c r="O32" s="17"/>
      <c r="P32" s="10"/>
      <c r="Q32" s="10"/>
    </row>
    <row r="33" spans="1:17" s="11" customFormat="1" ht="84.75" customHeight="1">
      <c r="A33" s="132"/>
      <c r="B33" s="122"/>
      <c r="C33" s="122"/>
      <c r="D33" s="32">
        <v>13030000</v>
      </c>
      <c r="E33" s="34" t="s">
        <v>33</v>
      </c>
      <c r="F33" s="25">
        <v>1070.8</v>
      </c>
      <c r="G33" s="20">
        <f>G35+G34</f>
        <v>446.9</v>
      </c>
      <c r="H33" s="20">
        <f>H35+H34</f>
        <v>446.9</v>
      </c>
      <c r="I33" s="20">
        <f>I35+I34</f>
        <v>226.1</v>
      </c>
      <c r="J33" s="26">
        <f>J35+J34</f>
        <v>498.04433</v>
      </c>
      <c r="K33" s="22">
        <f t="shared" si="4"/>
        <v>2.2027613003095974</v>
      </c>
      <c r="L33" s="26">
        <f t="shared" si="5"/>
        <v>271.94433000000004</v>
      </c>
      <c r="M33" s="22">
        <f t="shared" si="6"/>
        <v>1.1144424479749386</v>
      </c>
      <c r="N33" s="20">
        <f t="shared" si="3"/>
        <v>51.144330000000025</v>
      </c>
      <c r="O33" s="17"/>
      <c r="P33" s="10"/>
      <c r="Q33" s="10"/>
    </row>
    <row r="34" spans="1:17" s="11" customFormat="1" ht="123">
      <c r="A34" s="132"/>
      <c r="B34" s="122"/>
      <c r="C34" s="122"/>
      <c r="D34" s="36">
        <v>13030100</v>
      </c>
      <c r="E34" s="29" t="s">
        <v>34</v>
      </c>
      <c r="F34" s="30">
        <v>165.8</v>
      </c>
      <c r="G34" s="110">
        <v>101</v>
      </c>
      <c r="H34" s="110">
        <v>101</v>
      </c>
      <c r="I34" s="110">
        <v>36.1</v>
      </c>
      <c r="J34" s="27">
        <f>157.60978-118.20724</f>
        <v>39.402540000000002</v>
      </c>
      <c r="K34" s="31">
        <f t="shared" si="4"/>
        <v>1.0914831024930749</v>
      </c>
      <c r="L34" s="27">
        <f t="shared" si="5"/>
        <v>3.3025400000000005</v>
      </c>
      <c r="M34" s="31">
        <f t="shared" si="6"/>
        <v>0.39012415841584158</v>
      </c>
      <c r="N34" s="143">
        <f t="shared" si="3"/>
        <v>-61.597459999999998</v>
      </c>
      <c r="O34" s="17"/>
      <c r="P34" s="10"/>
      <c r="Q34" s="10"/>
    </row>
    <row r="35" spans="1:17" s="11" customFormat="1" ht="156" customHeight="1">
      <c r="A35" s="132"/>
      <c r="B35" s="122"/>
      <c r="C35" s="122"/>
      <c r="D35" s="36">
        <v>13030200</v>
      </c>
      <c r="E35" s="29" t="s">
        <v>35</v>
      </c>
      <c r="F35" s="30">
        <v>905</v>
      </c>
      <c r="G35" s="110">
        <v>345.9</v>
      </c>
      <c r="H35" s="110">
        <v>345.9</v>
      </c>
      <c r="I35" s="110">
        <v>190</v>
      </c>
      <c r="J35" s="27">
        <v>458.64179000000001</v>
      </c>
      <c r="K35" s="31">
        <f t="shared" si="4"/>
        <v>2.4139041578947369</v>
      </c>
      <c r="L35" s="27">
        <f t="shared" si="5"/>
        <v>268.64179000000001</v>
      </c>
      <c r="M35" s="31">
        <f t="shared" si="6"/>
        <v>1.3259375252963286</v>
      </c>
      <c r="N35" s="143">
        <f t="shared" si="3"/>
        <v>112.74179000000004</v>
      </c>
      <c r="O35" s="17"/>
      <c r="P35" s="10"/>
      <c r="Q35" s="10"/>
    </row>
    <row r="36" spans="1:17" s="11" customFormat="1" ht="123.75" customHeight="1">
      <c r="A36" s="132"/>
      <c r="B36" s="122"/>
      <c r="C36" s="122"/>
      <c r="D36" s="23">
        <v>13070000</v>
      </c>
      <c r="E36" s="24" t="s">
        <v>36</v>
      </c>
      <c r="F36" s="25">
        <v>0.2</v>
      </c>
      <c r="G36" s="111">
        <f>G37</f>
        <v>1.5</v>
      </c>
      <c r="H36" s="111">
        <f>H37</f>
        <v>1.5</v>
      </c>
      <c r="I36" s="111">
        <f>I37</f>
        <v>0.3</v>
      </c>
      <c r="J36" s="35">
        <f>J37</f>
        <v>0.62170999999999998</v>
      </c>
      <c r="K36" s="22">
        <v>0</v>
      </c>
      <c r="L36" s="26">
        <f t="shared" si="5"/>
        <v>0.32171</v>
      </c>
      <c r="M36" s="22">
        <f t="shared" si="6"/>
        <v>0.4144733333333333</v>
      </c>
      <c r="N36" s="20">
        <f t="shared" si="3"/>
        <v>-0.87829000000000002</v>
      </c>
      <c r="O36" s="17"/>
      <c r="P36" s="10"/>
      <c r="Q36" s="10"/>
    </row>
    <row r="37" spans="1:17" s="11" customFormat="1" ht="121.5" customHeight="1">
      <c r="A37" s="132"/>
      <c r="B37" s="122"/>
      <c r="C37" s="122"/>
      <c r="D37" s="36">
        <v>13070200</v>
      </c>
      <c r="E37" s="29" t="s">
        <v>37</v>
      </c>
      <c r="F37" s="30">
        <v>0.2</v>
      </c>
      <c r="G37" s="110">
        <v>1.5</v>
      </c>
      <c r="H37" s="110">
        <v>1.5</v>
      </c>
      <c r="I37" s="110">
        <v>0.3</v>
      </c>
      <c r="J37" s="27">
        <v>0.62170999999999998</v>
      </c>
      <c r="K37" s="31">
        <v>0</v>
      </c>
      <c r="L37" s="27">
        <f t="shared" si="5"/>
        <v>0.32171</v>
      </c>
      <c r="M37" s="31">
        <f t="shared" si="6"/>
        <v>0.4144733333333333</v>
      </c>
      <c r="N37" s="143">
        <f t="shared" si="3"/>
        <v>-0.87829000000000002</v>
      </c>
      <c r="O37" s="17"/>
      <c r="P37" s="10"/>
      <c r="Q37" s="10"/>
    </row>
    <row r="38" spans="1:17" s="11" customFormat="1" ht="87.75" customHeight="1">
      <c r="A38" s="132"/>
      <c r="B38" s="122"/>
      <c r="C38" s="122"/>
      <c r="D38" s="32">
        <v>14000000</v>
      </c>
      <c r="E38" s="34" t="s">
        <v>38</v>
      </c>
      <c r="F38" s="25"/>
      <c r="G38" s="26">
        <f>G39</f>
        <v>125750.39999999999</v>
      </c>
      <c r="H38" s="26">
        <f>H39</f>
        <v>128860</v>
      </c>
      <c r="I38" s="26">
        <f>I39</f>
        <v>63327.5</v>
      </c>
      <c r="J38" s="26">
        <f>J39</f>
        <v>54113.601089999996</v>
      </c>
      <c r="K38" s="22">
        <f t="shared" si="4"/>
        <v>0.85450398468279964</v>
      </c>
      <c r="L38" s="26">
        <f t="shared" si="5"/>
        <v>-9213.8989100000035</v>
      </c>
      <c r="M38" s="22">
        <f t="shared" si="6"/>
        <v>0.41994102972217906</v>
      </c>
      <c r="N38" s="20">
        <f t="shared" si="3"/>
        <v>-74746.398910000004</v>
      </c>
      <c r="O38" s="38"/>
      <c r="P38" s="10"/>
      <c r="Q38" s="10"/>
    </row>
    <row r="39" spans="1:17" s="11" customFormat="1" ht="177" customHeight="1">
      <c r="A39" s="132"/>
      <c r="B39" s="122"/>
      <c r="C39" s="122"/>
      <c r="D39" s="36">
        <v>14040001</v>
      </c>
      <c r="E39" s="29" t="s">
        <v>39</v>
      </c>
      <c r="F39" s="30"/>
      <c r="G39" s="30">
        <v>125750.39999999999</v>
      </c>
      <c r="H39" s="30">
        <v>128860</v>
      </c>
      <c r="I39" s="30">
        <v>63327.5</v>
      </c>
      <c r="J39" s="27">
        <v>54113.601089999996</v>
      </c>
      <c r="K39" s="31">
        <f t="shared" si="4"/>
        <v>0.85450398468279964</v>
      </c>
      <c r="L39" s="27">
        <f t="shared" si="5"/>
        <v>-9213.8989100000035</v>
      </c>
      <c r="M39" s="31">
        <f t="shared" si="6"/>
        <v>0.41994102972217906</v>
      </c>
      <c r="N39" s="143">
        <f t="shared" si="3"/>
        <v>-74746.398910000004</v>
      </c>
      <c r="O39" s="17"/>
      <c r="P39" s="10"/>
      <c r="Q39" s="10"/>
    </row>
    <row r="40" spans="1:17" s="11" customFormat="1" ht="121.5">
      <c r="A40" s="132"/>
      <c r="B40" s="122"/>
      <c r="C40" s="122"/>
      <c r="D40" s="32">
        <v>16000000</v>
      </c>
      <c r="E40" s="34" t="s">
        <v>40</v>
      </c>
      <c r="F40" s="25"/>
      <c r="G40" s="25">
        <v>0</v>
      </c>
      <c r="H40" s="25">
        <v>0</v>
      </c>
      <c r="I40" s="25">
        <v>0</v>
      </c>
      <c r="J40" s="26">
        <f>J42</f>
        <v>9.58E-3</v>
      </c>
      <c r="K40" s="22">
        <v>0</v>
      </c>
      <c r="L40" s="26">
        <f t="shared" si="5"/>
        <v>9.58E-3</v>
      </c>
      <c r="M40" s="22">
        <v>0</v>
      </c>
      <c r="N40" s="20">
        <f t="shared" si="3"/>
        <v>9.58E-3</v>
      </c>
      <c r="O40" s="17"/>
      <c r="P40" s="10"/>
      <c r="Q40" s="10"/>
    </row>
    <row r="41" spans="1:17" s="11" customFormat="1" ht="121.5">
      <c r="A41" s="132"/>
      <c r="B41" s="122"/>
      <c r="C41" s="122"/>
      <c r="D41" s="32">
        <v>16010000</v>
      </c>
      <c r="E41" s="34" t="s">
        <v>41</v>
      </c>
      <c r="F41" s="25"/>
      <c r="G41" s="25">
        <v>0</v>
      </c>
      <c r="H41" s="25">
        <v>0</v>
      </c>
      <c r="I41" s="25">
        <v>0</v>
      </c>
      <c r="J41" s="26">
        <f>J42</f>
        <v>9.58E-3</v>
      </c>
      <c r="K41" s="22">
        <v>0</v>
      </c>
      <c r="L41" s="26">
        <f t="shared" si="5"/>
        <v>9.58E-3</v>
      </c>
      <c r="M41" s="22">
        <v>0</v>
      </c>
      <c r="N41" s="20">
        <f t="shared" si="3"/>
        <v>9.58E-3</v>
      </c>
      <c r="O41" s="17"/>
      <c r="P41" s="10"/>
      <c r="Q41" s="10"/>
    </row>
    <row r="42" spans="1:17" s="11" customFormat="1" ht="56.25" customHeight="1">
      <c r="A42" s="132"/>
      <c r="B42" s="122"/>
      <c r="C42" s="122"/>
      <c r="D42" s="36">
        <v>16010200</v>
      </c>
      <c r="E42" s="29" t="s">
        <v>42</v>
      </c>
      <c r="F42" s="30">
        <v>0</v>
      </c>
      <c r="G42" s="30">
        <v>0</v>
      </c>
      <c r="H42" s="30"/>
      <c r="I42" s="30">
        <v>0</v>
      </c>
      <c r="J42" s="27">
        <v>9.58E-3</v>
      </c>
      <c r="K42" s="31">
        <v>0</v>
      </c>
      <c r="L42" s="27">
        <f t="shared" si="5"/>
        <v>9.58E-3</v>
      </c>
      <c r="M42" s="31">
        <v>0</v>
      </c>
      <c r="N42" s="143">
        <f t="shared" si="3"/>
        <v>9.58E-3</v>
      </c>
      <c r="O42" s="17"/>
      <c r="P42" s="10"/>
      <c r="Q42" s="10"/>
    </row>
    <row r="43" spans="1:17" s="11" customFormat="1" ht="63.75">
      <c r="A43" s="132"/>
      <c r="B43" s="122"/>
      <c r="C43" s="122"/>
      <c r="D43" s="32">
        <v>18000000</v>
      </c>
      <c r="E43" s="34" t="s">
        <v>43</v>
      </c>
      <c r="F43" s="25">
        <v>365617</v>
      </c>
      <c r="G43" s="26">
        <f>G44+G56+G58+G61+G72</f>
        <v>639772.69999999995</v>
      </c>
      <c r="H43" s="26">
        <f>H44+H56+H58+H61+H72</f>
        <v>641907.1</v>
      </c>
      <c r="I43" s="26">
        <f>I44+I56+I58+I61+I72</f>
        <v>259712.59999999998</v>
      </c>
      <c r="J43" s="26">
        <f>J44+J56+J58+J61+J72</f>
        <v>541016.99216000002</v>
      </c>
      <c r="K43" s="22">
        <f t="shared" si="4"/>
        <v>2.0831372531020831</v>
      </c>
      <c r="L43" s="26">
        <f t="shared" si="5"/>
        <v>281304.39216000005</v>
      </c>
      <c r="M43" s="22">
        <f t="shared" si="6"/>
        <v>0.84282755582544588</v>
      </c>
      <c r="N43" s="20">
        <f t="shared" si="3"/>
        <v>-100890.10783999995</v>
      </c>
      <c r="O43" s="17"/>
      <c r="P43" s="10"/>
      <c r="Q43" s="10"/>
    </row>
    <row r="44" spans="1:17" s="11" customFormat="1" ht="54.75" customHeight="1">
      <c r="A44" s="132"/>
      <c r="B44" s="122"/>
      <c r="C44" s="122"/>
      <c r="D44" s="23">
        <v>18010000</v>
      </c>
      <c r="E44" s="24" t="s">
        <v>44</v>
      </c>
      <c r="F44" s="30">
        <v>360978.2</v>
      </c>
      <c r="G44" s="26">
        <f>G45+G46+G47+G48+G49+G50+G51+G52+G54+G53</f>
        <v>453614.6</v>
      </c>
      <c r="H44" s="26">
        <f>H45+H46+H47+H48+H49+H50+H51+H52+H54+H53</f>
        <v>455749</v>
      </c>
      <c r="I44" s="26">
        <f>I45+I46+I47+I48+I49+I50+I51+I52+I54+I53</f>
        <v>161846.29999999999</v>
      </c>
      <c r="J44" s="26">
        <f>J45+J46+J47+J48+J49+J50+J51+J52+J54+J53</f>
        <v>423455.41490999999</v>
      </c>
      <c r="K44" s="22">
        <f t="shared" si="4"/>
        <v>2.6164046685651758</v>
      </c>
      <c r="L44" s="26">
        <f t="shared" si="5"/>
        <v>261609.11491</v>
      </c>
      <c r="M44" s="22">
        <f t="shared" si="6"/>
        <v>0.92914173132579558</v>
      </c>
      <c r="N44" s="20">
        <f t="shared" si="3"/>
        <v>-32293.585090000008</v>
      </c>
      <c r="O44" s="17"/>
      <c r="P44" s="10"/>
      <c r="Q44" s="10"/>
    </row>
    <row r="45" spans="1:17" s="11" customFormat="1" ht="177.75" customHeight="1">
      <c r="A45" s="132"/>
      <c r="B45" s="122"/>
      <c r="C45" s="122"/>
      <c r="D45" s="36">
        <v>18010100</v>
      </c>
      <c r="E45" s="29" t="s">
        <v>45</v>
      </c>
      <c r="F45" s="30">
        <v>0</v>
      </c>
      <c r="G45" s="30">
        <v>1637.8</v>
      </c>
      <c r="H45" s="30">
        <v>1637.8</v>
      </c>
      <c r="I45" s="30">
        <v>404</v>
      </c>
      <c r="J45" s="27">
        <v>990.23347000000001</v>
      </c>
      <c r="K45" s="31">
        <f t="shared" si="4"/>
        <v>2.4510729455445546</v>
      </c>
      <c r="L45" s="27">
        <f t="shared" si="5"/>
        <v>586.23347000000001</v>
      </c>
      <c r="M45" s="31">
        <f t="shared" si="6"/>
        <v>0.60461196116741978</v>
      </c>
      <c r="N45" s="143">
        <f t="shared" si="3"/>
        <v>-647.56652999999994</v>
      </c>
      <c r="O45" s="17"/>
      <c r="P45" s="10"/>
      <c r="Q45" s="10"/>
    </row>
    <row r="46" spans="1:17" s="11" customFormat="1" ht="207" customHeight="1">
      <c r="A46" s="132"/>
      <c r="B46" s="122"/>
      <c r="C46" s="122"/>
      <c r="D46" s="36">
        <v>18010200</v>
      </c>
      <c r="E46" s="29" t="s">
        <v>46</v>
      </c>
      <c r="F46" s="30">
        <v>0</v>
      </c>
      <c r="G46" s="30">
        <v>1191.9000000000001</v>
      </c>
      <c r="H46" s="30">
        <v>1191.9000000000001</v>
      </c>
      <c r="I46" s="30">
        <v>13</v>
      </c>
      <c r="J46" s="27">
        <v>78.913079999999994</v>
      </c>
      <c r="K46" s="31">
        <f t="shared" si="4"/>
        <v>6.0702369230769229</v>
      </c>
      <c r="L46" s="27">
        <f t="shared" si="5"/>
        <v>65.913079999999994</v>
      </c>
      <c r="M46" s="31">
        <f t="shared" si="6"/>
        <v>6.6207802668009047E-2</v>
      </c>
      <c r="N46" s="143">
        <f t="shared" si="3"/>
        <v>-1112.9869200000001</v>
      </c>
      <c r="O46" s="17"/>
      <c r="P46" s="10"/>
      <c r="Q46" s="10"/>
    </row>
    <row r="47" spans="1:17" s="11" customFormat="1" ht="182.25" customHeight="1">
      <c r="A47" s="132"/>
      <c r="B47" s="122"/>
      <c r="C47" s="122"/>
      <c r="D47" s="36">
        <v>18010300</v>
      </c>
      <c r="E47" s="29" t="s">
        <v>47</v>
      </c>
      <c r="F47" s="30">
        <v>0</v>
      </c>
      <c r="G47" s="30">
        <v>13.8</v>
      </c>
      <c r="H47" s="30">
        <v>13.8</v>
      </c>
      <c r="I47" s="30">
        <v>0</v>
      </c>
      <c r="J47" s="27">
        <v>6.8646099999999999</v>
      </c>
      <c r="K47" s="31">
        <v>0</v>
      </c>
      <c r="L47" s="27">
        <f t="shared" si="5"/>
        <v>6.8646099999999999</v>
      </c>
      <c r="M47" s="31">
        <f t="shared" si="6"/>
        <v>0.49743550724637675</v>
      </c>
      <c r="N47" s="143">
        <f t="shared" si="3"/>
        <v>-6.9353900000000008</v>
      </c>
      <c r="O47" s="17"/>
      <c r="P47" s="10"/>
      <c r="Q47" s="10"/>
    </row>
    <row r="48" spans="1:17" s="11" customFormat="1" ht="192.75" customHeight="1">
      <c r="A48" s="132"/>
      <c r="B48" s="122"/>
      <c r="C48" s="122"/>
      <c r="D48" s="36">
        <v>18010400</v>
      </c>
      <c r="E48" s="29" t="s">
        <v>45</v>
      </c>
      <c r="F48" s="30">
        <v>0</v>
      </c>
      <c r="G48" s="30">
        <v>23418.3</v>
      </c>
      <c r="H48" s="30">
        <v>23418.3</v>
      </c>
      <c r="I48" s="30">
        <v>7010</v>
      </c>
      <c r="J48" s="27">
        <v>185500.08689000001</v>
      </c>
      <c r="K48" s="31">
        <f t="shared" si="4"/>
        <v>26.462209256776035</v>
      </c>
      <c r="L48" s="27">
        <f t="shared" si="5"/>
        <v>178490.08689000001</v>
      </c>
      <c r="M48" s="31">
        <f t="shared" si="6"/>
        <v>7.9211593877437734</v>
      </c>
      <c r="N48" s="143">
        <f t="shared" si="3"/>
        <v>162081.78689000002</v>
      </c>
      <c r="O48" s="17"/>
      <c r="P48" s="10"/>
      <c r="Q48" s="10"/>
    </row>
    <row r="49" spans="1:17" s="11" customFormat="1" ht="85.5" customHeight="1">
      <c r="A49" s="132"/>
      <c r="B49" s="122"/>
      <c r="C49" s="122"/>
      <c r="D49" s="36">
        <v>18010500</v>
      </c>
      <c r="E49" s="29" t="s">
        <v>48</v>
      </c>
      <c r="F49" s="30">
        <v>115874</v>
      </c>
      <c r="G49" s="30">
        <v>133812.5</v>
      </c>
      <c r="H49" s="30">
        <v>133812.5</v>
      </c>
      <c r="I49" s="30">
        <v>48400</v>
      </c>
      <c r="J49" s="27">
        <v>85023.321479999999</v>
      </c>
      <c r="K49" s="31">
        <f t="shared" si="4"/>
        <v>1.7566801958677685</v>
      </c>
      <c r="L49" s="27">
        <f t="shared" si="5"/>
        <v>36623.321479999999</v>
      </c>
      <c r="M49" s="31">
        <f t="shared" si="6"/>
        <v>0.63539147299392806</v>
      </c>
      <c r="N49" s="143">
        <f t="shared" si="3"/>
        <v>-48789.178520000001</v>
      </c>
      <c r="O49" s="17"/>
      <c r="P49" s="10"/>
      <c r="Q49" s="10"/>
    </row>
    <row r="50" spans="1:17" s="11" customFormat="1" ht="86.25" customHeight="1">
      <c r="A50" s="132"/>
      <c r="B50" s="122"/>
      <c r="C50" s="122"/>
      <c r="D50" s="36">
        <v>18010600</v>
      </c>
      <c r="E50" s="29" t="s">
        <v>49</v>
      </c>
      <c r="F50" s="30">
        <v>234996.8</v>
      </c>
      <c r="G50" s="30">
        <v>274667.3</v>
      </c>
      <c r="H50" s="30">
        <v>274667.3</v>
      </c>
      <c r="I50" s="30">
        <v>102500</v>
      </c>
      <c r="J50" s="27">
        <v>147727.18348000001</v>
      </c>
      <c r="K50" s="31">
        <f t="shared" si="4"/>
        <v>1.4412408144390245</v>
      </c>
      <c r="L50" s="27">
        <f t="shared" si="5"/>
        <v>45227.183480000007</v>
      </c>
      <c r="M50" s="31">
        <f t="shared" si="6"/>
        <v>0.53784044726110469</v>
      </c>
      <c r="N50" s="143">
        <f t="shared" si="3"/>
        <v>-126940.11651999998</v>
      </c>
      <c r="O50" s="17"/>
      <c r="P50" s="10"/>
      <c r="Q50" s="10"/>
    </row>
    <row r="51" spans="1:17" s="11" customFormat="1" ht="81.75" customHeight="1">
      <c r="A51" s="132"/>
      <c r="B51" s="122"/>
      <c r="C51" s="122"/>
      <c r="D51" s="36">
        <v>18010700</v>
      </c>
      <c r="E51" s="29" t="s">
        <v>50</v>
      </c>
      <c r="F51" s="30">
        <v>6136.6</v>
      </c>
      <c r="G51" s="30">
        <v>7050.7</v>
      </c>
      <c r="H51" s="30">
        <v>7050.7</v>
      </c>
      <c r="I51" s="30">
        <v>1330</v>
      </c>
      <c r="J51" s="27">
        <v>1362.5412100000001</v>
      </c>
      <c r="K51" s="31">
        <f t="shared" si="4"/>
        <v>1.0244670751879701</v>
      </c>
      <c r="L51" s="27">
        <f t="shared" si="5"/>
        <v>32.541210000000092</v>
      </c>
      <c r="M51" s="31">
        <f t="shared" si="6"/>
        <v>0.19324906888677723</v>
      </c>
      <c r="N51" s="143">
        <f t="shared" si="3"/>
        <v>-5688.1587899999995</v>
      </c>
      <c r="O51" s="17"/>
      <c r="P51" s="10"/>
      <c r="Q51" s="10"/>
    </row>
    <row r="52" spans="1:17" s="11" customFormat="1" ht="78.75" customHeight="1">
      <c r="A52" s="132"/>
      <c r="B52" s="122"/>
      <c r="C52" s="122"/>
      <c r="D52" s="36">
        <v>18010900</v>
      </c>
      <c r="E52" s="29" t="s">
        <v>51</v>
      </c>
      <c r="F52" s="30">
        <v>3970.8</v>
      </c>
      <c r="G52" s="30">
        <v>4396.7</v>
      </c>
      <c r="H52" s="30">
        <v>4396.7</v>
      </c>
      <c r="I52" s="30">
        <v>380</v>
      </c>
      <c r="J52" s="27">
        <v>691.16411000000005</v>
      </c>
      <c r="K52" s="31">
        <f t="shared" si="4"/>
        <v>1.8188529210526316</v>
      </c>
      <c r="L52" s="27">
        <f t="shared" si="5"/>
        <v>311.16411000000005</v>
      </c>
      <c r="M52" s="31">
        <f t="shared" si="6"/>
        <v>0.15720065276229903</v>
      </c>
      <c r="N52" s="143">
        <f t="shared" si="3"/>
        <v>-3705.5358899999997</v>
      </c>
      <c r="O52" s="17"/>
      <c r="P52" s="10"/>
      <c r="Q52" s="10"/>
    </row>
    <row r="53" spans="1:17" s="11" customFormat="1" ht="81.75" customHeight="1">
      <c r="A53" s="132"/>
      <c r="B53" s="122"/>
      <c r="C53" s="122"/>
      <c r="D53" s="36">
        <v>18011001</v>
      </c>
      <c r="E53" s="29" t="s">
        <v>52</v>
      </c>
      <c r="F53" s="30">
        <v>0</v>
      </c>
      <c r="G53" s="30">
        <v>4047.1</v>
      </c>
      <c r="H53" s="30">
        <v>5980</v>
      </c>
      <c r="I53" s="30">
        <v>409.3</v>
      </c>
      <c r="J53" s="27">
        <v>551.21189000000004</v>
      </c>
      <c r="K53" s="31">
        <v>0</v>
      </c>
      <c r="L53" s="27">
        <f t="shared" si="5"/>
        <v>141.91189000000003</v>
      </c>
      <c r="M53" s="31">
        <f t="shared" si="6"/>
        <v>9.2175901337792646E-2</v>
      </c>
      <c r="N53" s="143">
        <f t="shared" si="3"/>
        <v>-5428.7881099999995</v>
      </c>
      <c r="O53" s="17"/>
      <c r="P53" s="10"/>
      <c r="Q53" s="10"/>
    </row>
    <row r="54" spans="1:17" s="11" customFormat="1" ht="78.75" customHeight="1">
      <c r="A54" s="132"/>
      <c r="B54" s="122"/>
      <c r="C54" s="122"/>
      <c r="D54" s="36">
        <v>18011101</v>
      </c>
      <c r="E54" s="29" t="s">
        <v>53</v>
      </c>
      <c r="F54" s="30">
        <v>0</v>
      </c>
      <c r="G54" s="30">
        <v>3378.5</v>
      </c>
      <c r="H54" s="30">
        <v>3580</v>
      </c>
      <c r="I54" s="30">
        <v>1400</v>
      </c>
      <c r="J54" s="27">
        <v>1523.8946900000001</v>
      </c>
      <c r="K54" s="31">
        <v>0</v>
      </c>
      <c r="L54" s="27">
        <f t="shared" si="5"/>
        <v>123.89469000000008</v>
      </c>
      <c r="M54" s="31">
        <f t="shared" si="6"/>
        <v>0.42566890782122907</v>
      </c>
      <c r="N54" s="143">
        <f t="shared" si="3"/>
        <v>-2056.1053099999999</v>
      </c>
      <c r="O54" s="17"/>
      <c r="P54" s="10"/>
      <c r="Q54" s="10"/>
    </row>
    <row r="55" spans="1:17" s="11" customFormat="1" ht="78.75" customHeight="1">
      <c r="A55" s="132"/>
      <c r="B55" s="122"/>
      <c r="C55" s="122"/>
      <c r="D55" s="32">
        <v>18020000</v>
      </c>
      <c r="E55" s="29" t="s">
        <v>54</v>
      </c>
      <c r="F55" s="26">
        <f>F56+F57</f>
        <v>4098.6000000000004</v>
      </c>
      <c r="G55" s="26">
        <f t="shared" ref="G55:I55" si="8">G56</f>
        <v>4213.3</v>
      </c>
      <c r="H55" s="26">
        <f t="shared" si="8"/>
        <v>4213.3</v>
      </c>
      <c r="I55" s="26">
        <f t="shared" si="8"/>
        <v>613.29999999999995</v>
      </c>
      <c r="J55" s="26">
        <f>J56</f>
        <v>519.87261000000001</v>
      </c>
      <c r="K55" s="22">
        <f t="shared" si="4"/>
        <v>0.84766445458992346</v>
      </c>
      <c r="L55" s="26">
        <f t="shared" si="5"/>
        <v>-93.427389999999946</v>
      </c>
      <c r="M55" s="22">
        <f t="shared" si="6"/>
        <v>0.12338846272517978</v>
      </c>
      <c r="N55" s="20">
        <f t="shared" si="3"/>
        <v>-3693.4273900000003</v>
      </c>
      <c r="O55" s="17"/>
      <c r="P55" s="10"/>
      <c r="Q55" s="10"/>
    </row>
    <row r="56" spans="1:17" s="11" customFormat="1" ht="99" customHeight="1">
      <c r="A56" s="132"/>
      <c r="B56" s="122"/>
      <c r="C56" s="122"/>
      <c r="D56" s="36">
        <v>18020100</v>
      </c>
      <c r="E56" s="29" t="s">
        <v>55</v>
      </c>
      <c r="F56" s="30">
        <v>4098.6000000000004</v>
      </c>
      <c r="G56" s="30">
        <v>4213.3</v>
      </c>
      <c r="H56" s="30">
        <v>4213.3</v>
      </c>
      <c r="I56" s="30">
        <v>613.29999999999995</v>
      </c>
      <c r="J56" s="27">
        <v>519.87261000000001</v>
      </c>
      <c r="K56" s="31">
        <f t="shared" si="4"/>
        <v>0.84766445458992346</v>
      </c>
      <c r="L56" s="27">
        <f t="shared" si="5"/>
        <v>-93.427389999999946</v>
      </c>
      <c r="M56" s="31">
        <f t="shared" si="6"/>
        <v>0.12338846272517978</v>
      </c>
      <c r="N56" s="143">
        <f t="shared" si="3"/>
        <v>-3693.4273900000003</v>
      </c>
      <c r="O56" s="17"/>
      <c r="P56" s="10"/>
      <c r="Q56" s="10"/>
    </row>
    <row r="57" spans="1:17" s="11" customFormat="1" ht="99" customHeight="1">
      <c r="A57" s="132"/>
      <c r="B57" s="122"/>
      <c r="C57" s="122"/>
      <c r="D57" s="36">
        <v>18020200</v>
      </c>
      <c r="E57" s="29" t="s">
        <v>56</v>
      </c>
      <c r="F57" s="30">
        <v>0</v>
      </c>
      <c r="G57" s="30">
        <v>0</v>
      </c>
      <c r="H57" s="30">
        <v>0</v>
      </c>
      <c r="I57" s="30">
        <v>0</v>
      </c>
      <c r="J57" s="27">
        <v>0</v>
      </c>
      <c r="K57" s="31">
        <v>0</v>
      </c>
      <c r="L57" s="27">
        <f t="shared" si="5"/>
        <v>0</v>
      </c>
      <c r="M57" s="31">
        <v>0</v>
      </c>
      <c r="N57" s="143">
        <f t="shared" si="3"/>
        <v>0</v>
      </c>
      <c r="O57" s="17"/>
      <c r="P57" s="10"/>
      <c r="Q57" s="10"/>
    </row>
    <row r="58" spans="1:17" s="11" customFormat="1" ht="63.75">
      <c r="A58" s="132"/>
      <c r="B58" s="122"/>
      <c r="C58" s="122"/>
      <c r="D58" s="23">
        <v>18030000</v>
      </c>
      <c r="E58" s="24" t="s">
        <v>57</v>
      </c>
      <c r="F58" s="25">
        <v>540.20000000000005</v>
      </c>
      <c r="G58" s="26">
        <f t="shared" ref="G58:I58" si="9">G59+G60</f>
        <v>537.1</v>
      </c>
      <c r="H58" s="26">
        <f t="shared" si="9"/>
        <v>537.1</v>
      </c>
      <c r="I58" s="26">
        <f t="shared" si="9"/>
        <v>103</v>
      </c>
      <c r="J58" s="26">
        <f>J59+J60</f>
        <v>556.67631000000006</v>
      </c>
      <c r="K58" s="22">
        <f t="shared" si="4"/>
        <v>5.4046243689320397</v>
      </c>
      <c r="L58" s="26">
        <f t="shared" si="5"/>
        <v>453.67631000000006</v>
      </c>
      <c r="M58" s="22">
        <f t="shared" si="6"/>
        <v>1.0364481660770808</v>
      </c>
      <c r="N58" s="20">
        <f t="shared" si="3"/>
        <v>19.576310000000035</v>
      </c>
      <c r="O58" s="17"/>
      <c r="P58" s="10"/>
      <c r="Q58" s="10"/>
    </row>
    <row r="59" spans="1:17" s="11" customFormat="1" ht="114" customHeight="1">
      <c r="A59" s="132"/>
      <c r="B59" s="122"/>
      <c r="C59" s="122"/>
      <c r="D59" s="36">
        <v>18030100</v>
      </c>
      <c r="E59" s="29" t="s">
        <v>58</v>
      </c>
      <c r="F59" s="30">
        <v>515.4</v>
      </c>
      <c r="G59" s="30">
        <v>537.1</v>
      </c>
      <c r="H59" s="30">
        <v>537.1</v>
      </c>
      <c r="I59" s="30">
        <v>103</v>
      </c>
      <c r="J59" s="27">
        <v>534.29906000000005</v>
      </c>
      <c r="K59" s="31">
        <f t="shared" si="4"/>
        <v>5.1873695145631071</v>
      </c>
      <c r="L59" s="27">
        <f t="shared" si="5"/>
        <v>431.29906000000005</v>
      </c>
      <c r="M59" s="31">
        <f t="shared" si="6"/>
        <v>0.99478506795754984</v>
      </c>
      <c r="N59" s="143">
        <f t="shared" si="3"/>
        <v>-2.8009399999999687</v>
      </c>
      <c r="O59" s="17"/>
      <c r="P59" s="10"/>
      <c r="Q59" s="10"/>
    </row>
    <row r="60" spans="1:17" s="11" customFormat="1" ht="114" customHeight="1">
      <c r="A60" s="132"/>
      <c r="B60" s="122"/>
      <c r="C60" s="122"/>
      <c r="D60" s="36">
        <v>18030200</v>
      </c>
      <c r="E60" s="29" t="s">
        <v>59</v>
      </c>
      <c r="F60" s="30">
        <v>24.8</v>
      </c>
      <c r="G60" s="30">
        <v>0</v>
      </c>
      <c r="H60" s="30">
        <v>0</v>
      </c>
      <c r="I60" s="30">
        <v>0</v>
      </c>
      <c r="J60" s="27">
        <v>22.37725</v>
      </c>
      <c r="K60" s="31">
        <v>0</v>
      </c>
      <c r="L60" s="27">
        <f t="shared" si="5"/>
        <v>22.37725</v>
      </c>
      <c r="M60" s="31">
        <v>0</v>
      </c>
      <c r="N60" s="143">
        <f t="shared" si="3"/>
        <v>22.37725</v>
      </c>
      <c r="O60" s="17"/>
      <c r="P60" s="10"/>
      <c r="Q60" s="10"/>
    </row>
    <row r="61" spans="1:17" s="11" customFormat="1" ht="174" customHeight="1">
      <c r="A61" s="132"/>
      <c r="B61" s="122"/>
      <c r="C61" s="122"/>
      <c r="D61" s="23">
        <v>18040000</v>
      </c>
      <c r="E61" s="24" t="s">
        <v>60</v>
      </c>
      <c r="F61" s="25"/>
      <c r="G61" s="26">
        <f t="shared" ref="G61:I61" si="10">G62+G63+G64+G65+G66+G67+G68+G69+G71+G70</f>
        <v>0</v>
      </c>
      <c r="H61" s="26">
        <f t="shared" si="10"/>
        <v>0</v>
      </c>
      <c r="I61" s="26">
        <f t="shared" si="10"/>
        <v>0</v>
      </c>
      <c r="J61" s="26">
        <f>J62+J63+J64+J65+J66+J67+J68+J69+J71+J70</f>
        <v>-84.969400000000007</v>
      </c>
      <c r="K61" s="22">
        <v>0</v>
      </c>
      <c r="L61" s="26">
        <f t="shared" si="5"/>
        <v>-84.969400000000007</v>
      </c>
      <c r="M61" s="22">
        <v>0</v>
      </c>
      <c r="N61" s="20">
        <f t="shared" si="3"/>
        <v>-84.969400000000007</v>
      </c>
      <c r="O61" s="17"/>
      <c r="P61" s="10"/>
      <c r="Q61" s="10"/>
    </row>
    <row r="62" spans="1:17" s="11" customFormat="1" ht="187.5" customHeight="1">
      <c r="A62" s="132"/>
      <c r="B62" s="122"/>
      <c r="C62" s="122"/>
      <c r="D62" s="28">
        <v>18040100</v>
      </c>
      <c r="E62" s="29" t="s">
        <v>61</v>
      </c>
      <c r="F62" s="30"/>
      <c r="G62" s="30">
        <v>0</v>
      </c>
      <c r="H62" s="30">
        <v>0</v>
      </c>
      <c r="I62" s="30">
        <v>0</v>
      </c>
      <c r="J62" s="33">
        <v>-9.4915500000000002</v>
      </c>
      <c r="K62" s="31">
        <v>0</v>
      </c>
      <c r="L62" s="27">
        <f t="shared" si="5"/>
        <v>-9.4915500000000002</v>
      </c>
      <c r="M62" s="31">
        <v>0</v>
      </c>
      <c r="N62" s="143">
        <f t="shared" si="3"/>
        <v>-9.4915500000000002</v>
      </c>
      <c r="O62" s="17"/>
      <c r="P62" s="10"/>
      <c r="Q62" s="10"/>
    </row>
    <row r="63" spans="1:17" s="11" customFormat="1" ht="195" customHeight="1">
      <c r="A63" s="132"/>
      <c r="B63" s="122"/>
      <c r="C63" s="122"/>
      <c r="D63" s="28">
        <v>18040200</v>
      </c>
      <c r="E63" s="29" t="s">
        <v>62</v>
      </c>
      <c r="F63" s="30"/>
      <c r="G63" s="30">
        <v>0</v>
      </c>
      <c r="H63" s="30">
        <v>0</v>
      </c>
      <c r="I63" s="30">
        <v>0</v>
      </c>
      <c r="J63" s="27">
        <v>-40.881450000000001</v>
      </c>
      <c r="K63" s="31">
        <v>0</v>
      </c>
      <c r="L63" s="27">
        <f t="shared" si="5"/>
        <v>-40.881450000000001</v>
      </c>
      <c r="M63" s="31">
        <v>0</v>
      </c>
      <c r="N63" s="143">
        <f t="shared" si="3"/>
        <v>-40.881450000000001</v>
      </c>
      <c r="O63" s="17"/>
      <c r="P63" s="10"/>
      <c r="Q63" s="10"/>
    </row>
    <row r="64" spans="1:17" s="11" customFormat="1" ht="194.25" customHeight="1">
      <c r="A64" s="132"/>
      <c r="B64" s="122"/>
      <c r="C64" s="122"/>
      <c r="D64" s="28">
        <v>18040500</v>
      </c>
      <c r="E64" s="29" t="s">
        <v>63</v>
      </c>
      <c r="F64" s="30"/>
      <c r="G64" s="30">
        <v>0</v>
      </c>
      <c r="H64" s="30">
        <v>0</v>
      </c>
      <c r="I64" s="30">
        <v>0</v>
      </c>
      <c r="J64" s="27">
        <v>0</v>
      </c>
      <c r="K64" s="31">
        <v>0</v>
      </c>
      <c r="L64" s="27">
        <f t="shared" si="5"/>
        <v>0</v>
      </c>
      <c r="M64" s="31">
        <v>0</v>
      </c>
      <c r="N64" s="143">
        <f t="shared" si="3"/>
        <v>0</v>
      </c>
      <c r="O64" s="17"/>
      <c r="P64" s="10"/>
      <c r="Q64" s="10"/>
    </row>
    <row r="65" spans="1:17" s="11" customFormat="1" ht="201.75" customHeight="1">
      <c r="A65" s="132"/>
      <c r="B65" s="122"/>
      <c r="C65" s="122"/>
      <c r="D65" s="28">
        <v>18040600</v>
      </c>
      <c r="E65" s="29" t="s">
        <v>64</v>
      </c>
      <c r="F65" s="30"/>
      <c r="G65" s="30">
        <v>0</v>
      </c>
      <c r="H65" s="30">
        <v>0</v>
      </c>
      <c r="I65" s="30">
        <v>0</v>
      </c>
      <c r="J65" s="27">
        <v>2</v>
      </c>
      <c r="K65" s="31">
        <v>0</v>
      </c>
      <c r="L65" s="27">
        <f t="shared" si="5"/>
        <v>2</v>
      </c>
      <c r="M65" s="31">
        <v>0</v>
      </c>
      <c r="N65" s="143">
        <f t="shared" si="3"/>
        <v>2</v>
      </c>
      <c r="O65" s="17"/>
      <c r="P65" s="10"/>
      <c r="Q65" s="10"/>
    </row>
    <row r="66" spans="1:17" s="11" customFormat="1" ht="186.75" customHeight="1">
      <c r="A66" s="132"/>
      <c r="B66" s="122"/>
      <c r="C66" s="122"/>
      <c r="D66" s="28">
        <v>18040700</v>
      </c>
      <c r="E66" s="29" t="s">
        <v>65</v>
      </c>
      <c r="F66" s="30"/>
      <c r="G66" s="30">
        <v>0</v>
      </c>
      <c r="H66" s="30">
        <v>0</v>
      </c>
      <c r="I66" s="30">
        <v>0</v>
      </c>
      <c r="J66" s="27">
        <v>-5.6711400000000003</v>
      </c>
      <c r="K66" s="31">
        <v>0</v>
      </c>
      <c r="L66" s="27">
        <f t="shared" si="5"/>
        <v>-5.6711400000000003</v>
      </c>
      <c r="M66" s="31">
        <v>0</v>
      </c>
      <c r="N66" s="143">
        <f t="shared" si="3"/>
        <v>-5.6711400000000003</v>
      </c>
      <c r="O66" s="17"/>
      <c r="P66" s="10"/>
      <c r="Q66" s="10"/>
    </row>
    <row r="67" spans="1:17" s="11" customFormat="1" ht="240" customHeight="1">
      <c r="A67" s="132"/>
      <c r="B67" s="122"/>
      <c r="C67" s="122"/>
      <c r="D67" s="36">
        <v>18040800</v>
      </c>
      <c r="E67" s="29" t="s">
        <v>66</v>
      </c>
      <c r="F67" s="30"/>
      <c r="G67" s="30">
        <v>0</v>
      </c>
      <c r="H67" s="30">
        <v>0</v>
      </c>
      <c r="I67" s="30">
        <v>0</v>
      </c>
      <c r="J67" s="27">
        <v>-21.89021</v>
      </c>
      <c r="K67" s="31">
        <v>0</v>
      </c>
      <c r="L67" s="27">
        <f t="shared" si="5"/>
        <v>-21.89021</v>
      </c>
      <c r="M67" s="31">
        <v>0</v>
      </c>
      <c r="N67" s="143">
        <f t="shared" si="3"/>
        <v>-21.89021</v>
      </c>
      <c r="O67" s="17"/>
      <c r="P67" s="10"/>
      <c r="Q67" s="10"/>
    </row>
    <row r="68" spans="1:17" s="11" customFormat="1" ht="189.75" customHeight="1">
      <c r="A68" s="132"/>
      <c r="B68" s="122"/>
      <c r="C68" s="122"/>
      <c r="D68" s="36">
        <v>18040900</v>
      </c>
      <c r="E68" s="29" t="s">
        <v>67</v>
      </c>
      <c r="F68" s="30"/>
      <c r="G68" s="30">
        <v>0</v>
      </c>
      <c r="H68" s="30">
        <v>0</v>
      </c>
      <c r="I68" s="30">
        <v>0</v>
      </c>
      <c r="J68" s="27">
        <v>0</v>
      </c>
      <c r="K68" s="31">
        <v>0</v>
      </c>
      <c r="L68" s="27">
        <f t="shared" si="5"/>
        <v>0</v>
      </c>
      <c r="M68" s="31">
        <v>0</v>
      </c>
      <c r="N68" s="143">
        <f t="shared" si="3"/>
        <v>0</v>
      </c>
      <c r="O68" s="17"/>
      <c r="P68" s="10"/>
      <c r="Q68" s="10"/>
    </row>
    <row r="69" spans="1:17" s="11" customFormat="1" ht="175.5" customHeight="1">
      <c r="A69" s="132"/>
      <c r="B69" s="122"/>
      <c r="C69" s="122"/>
      <c r="D69" s="36">
        <v>18041400</v>
      </c>
      <c r="E69" s="29" t="s">
        <v>68</v>
      </c>
      <c r="F69" s="30"/>
      <c r="G69" s="30">
        <v>0</v>
      </c>
      <c r="H69" s="30">
        <v>0</v>
      </c>
      <c r="I69" s="30">
        <v>0</v>
      </c>
      <c r="J69" s="27">
        <v>-9.03505</v>
      </c>
      <c r="K69" s="31">
        <v>0</v>
      </c>
      <c r="L69" s="27">
        <f t="shared" si="5"/>
        <v>-9.03505</v>
      </c>
      <c r="M69" s="31">
        <v>0</v>
      </c>
      <c r="N69" s="143">
        <f t="shared" si="3"/>
        <v>-9.03505</v>
      </c>
      <c r="O69" s="17"/>
      <c r="P69" s="10"/>
      <c r="Q69" s="10"/>
    </row>
    <row r="70" spans="1:17" s="11" customFormat="1" ht="172.5" customHeight="1">
      <c r="A70" s="132"/>
      <c r="B70" s="122"/>
      <c r="C70" s="122"/>
      <c r="D70" s="36">
        <v>18041700</v>
      </c>
      <c r="E70" s="29" t="s">
        <v>69</v>
      </c>
      <c r="F70" s="30"/>
      <c r="G70" s="30">
        <v>0</v>
      </c>
      <c r="H70" s="30">
        <v>0</v>
      </c>
      <c r="I70" s="30">
        <v>0</v>
      </c>
      <c r="J70" s="27">
        <v>0</v>
      </c>
      <c r="K70" s="31">
        <v>0</v>
      </c>
      <c r="L70" s="27">
        <f t="shared" si="5"/>
        <v>0</v>
      </c>
      <c r="M70" s="31">
        <v>0</v>
      </c>
      <c r="N70" s="143">
        <f t="shared" ref="N70:N122" si="11">J70-H70</f>
        <v>0</v>
      </c>
      <c r="O70" s="17"/>
      <c r="P70" s="10"/>
      <c r="Q70" s="10"/>
    </row>
    <row r="71" spans="1:17" s="11" customFormat="1" ht="182.25" customHeight="1">
      <c r="A71" s="132"/>
      <c r="B71" s="122"/>
      <c r="C71" s="122"/>
      <c r="D71" s="36">
        <v>18041800</v>
      </c>
      <c r="E71" s="29" t="s">
        <v>70</v>
      </c>
      <c r="F71" s="30"/>
      <c r="G71" s="30">
        <v>0</v>
      </c>
      <c r="H71" s="30">
        <v>0</v>
      </c>
      <c r="I71" s="30">
        <v>0</v>
      </c>
      <c r="J71" s="27">
        <v>0</v>
      </c>
      <c r="K71" s="31">
        <v>0</v>
      </c>
      <c r="L71" s="27">
        <f t="shared" si="5"/>
        <v>0</v>
      </c>
      <c r="M71" s="31">
        <v>0</v>
      </c>
      <c r="N71" s="143">
        <f t="shared" si="11"/>
        <v>0</v>
      </c>
      <c r="O71" s="17"/>
      <c r="P71" s="10"/>
      <c r="Q71" s="10"/>
    </row>
    <row r="72" spans="1:17" s="11" customFormat="1" ht="68.25" customHeight="1">
      <c r="A72" s="132"/>
      <c r="B72" s="122"/>
      <c r="C72" s="122"/>
      <c r="D72" s="32">
        <v>18050000</v>
      </c>
      <c r="E72" s="34" t="s">
        <v>71</v>
      </c>
      <c r="F72" s="30"/>
      <c r="G72" s="26">
        <f>G74+G75+G73+G76</f>
        <v>181407.7</v>
      </c>
      <c r="H72" s="26">
        <f>H74+H75+H73+H76</f>
        <v>181407.7</v>
      </c>
      <c r="I72" s="26">
        <f>I74+I75+I73+I76</f>
        <v>97150</v>
      </c>
      <c r="J72" s="26">
        <f>J74+J75+J73+J76</f>
        <v>116569.99773</v>
      </c>
      <c r="K72" s="22">
        <f t="shared" si="4"/>
        <v>1.1998970430262481</v>
      </c>
      <c r="L72" s="26">
        <f t="shared" si="5"/>
        <v>19419.997730000003</v>
      </c>
      <c r="M72" s="22">
        <f t="shared" si="6"/>
        <v>0.64258572116839585</v>
      </c>
      <c r="N72" s="20">
        <f t="shared" si="11"/>
        <v>-64837.702270000009</v>
      </c>
      <c r="O72" s="17"/>
      <c r="P72" s="10"/>
      <c r="Q72" s="10"/>
    </row>
    <row r="73" spans="1:17" s="11" customFormat="1" ht="133.5" customHeight="1">
      <c r="A73" s="132"/>
      <c r="B73" s="122"/>
      <c r="C73" s="122"/>
      <c r="D73" s="36">
        <v>18050200</v>
      </c>
      <c r="E73" s="29" t="s">
        <v>72</v>
      </c>
      <c r="F73" s="30"/>
      <c r="G73" s="30">
        <v>0</v>
      </c>
      <c r="H73" s="30">
        <v>0</v>
      </c>
      <c r="I73" s="30">
        <v>0</v>
      </c>
      <c r="J73" s="27">
        <v>0</v>
      </c>
      <c r="K73" s="31">
        <v>0</v>
      </c>
      <c r="L73" s="27">
        <f t="shared" ref="L73:L122" si="12">J73-I73</f>
        <v>0</v>
      </c>
      <c r="M73" s="31">
        <v>0</v>
      </c>
      <c r="N73" s="143">
        <f t="shared" si="11"/>
        <v>0</v>
      </c>
      <c r="O73" s="17"/>
      <c r="P73" s="10"/>
      <c r="Q73" s="10"/>
    </row>
    <row r="74" spans="1:17" s="11" customFormat="1" ht="79.5" customHeight="1">
      <c r="A74" s="132"/>
      <c r="B74" s="122"/>
      <c r="C74" s="122"/>
      <c r="D74" s="36">
        <v>18050300</v>
      </c>
      <c r="E74" s="29" t="s">
        <v>73</v>
      </c>
      <c r="F74" s="30"/>
      <c r="G74" s="30">
        <v>62000</v>
      </c>
      <c r="H74" s="30">
        <v>62000</v>
      </c>
      <c r="I74" s="30">
        <v>30850</v>
      </c>
      <c r="J74" s="27">
        <v>37737.254229999999</v>
      </c>
      <c r="K74" s="31">
        <f t="shared" ref="K74:K122" si="13">J74/I74</f>
        <v>1.2232497319286872</v>
      </c>
      <c r="L74" s="27">
        <f t="shared" si="12"/>
        <v>6887.2542299999986</v>
      </c>
      <c r="M74" s="31">
        <f t="shared" ref="M74:M122" si="14">J74/H74</f>
        <v>0.60866539080645155</v>
      </c>
      <c r="N74" s="143">
        <f t="shared" si="11"/>
        <v>-24262.745770000001</v>
      </c>
      <c r="O74" s="17"/>
      <c r="P74" s="10"/>
      <c r="Q74" s="10"/>
    </row>
    <row r="75" spans="1:17" s="11" customFormat="1" ht="87" customHeight="1">
      <c r="A75" s="132"/>
      <c r="B75" s="122"/>
      <c r="C75" s="122"/>
      <c r="D75" s="36">
        <v>18050400</v>
      </c>
      <c r="E75" s="29" t="s">
        <v>74</v>
      </c>
      <c r="F75" s="30"/>
      <c r="G75" s="30">
        <v>119407.7</v>
      </c>
      <c r="H75" s="30">
        <v>119407.7</v>
      </c>
      <c r="I75" s="30">
        <v>66300</v>
      </c>
      <c r="J75" s="27">
        <v>78828.856740000003</v>
      </c>
      <c r="K75" s="31">
        <f t="shared" si="13"/>
        <v>1.1889721981900452</v>
      </c>
      <c r="L75" s="27">
        <f t="shared" si="12"/>
        <v>12528.856740000003</v>
      </c>
      <c r="M75" s="31">
        <f t="shared" si="14"/>
        <v>0.66016560690809722</v>
      </c>
      <c r="N75" s="143">
        <f t="shared" si="11"/>
        <v>-40578.843259999994</v>
      </c>
      <c r="O75" s="17"/>
      <c r="P75" s="10"/>
      <c r="Q75" s="10"/>
    </row>
    <row r="76" spans="1:17" s="11" customFormat="1" ht="87" customHeight="1">
      <c r="A76" s="132"/>
      <c r="B76" s="122"/>
      <c r="C76" s="122"/>
      <c r="D76" s="36">
        <v>18050501</v>
      </c>
      <c r="E76" s="29" t="s">
        <v>75</v>
      </c>
      <c r="F76" s="30"/>
      <c r="G76" s="30">
        <v>0</v>
      </c>
      <c r="H76" s="30">
        <v>0</v>
      </c>
      <c r="I76" s="30">
        <v>0</v>
      </c>
      <c r="J76" s="27">
        <v>3.8867600000000002</v>
      </c>
      <c r="K76" s="31">
        <v>0</v>
      </c>
      <c r="L76" s="27">
        <f t="shared" si="12"/>
        <v>3.8867600000000002</v>
      </c>
      <c r="M76" s="31">
        <v>0</v>
      </c>
      <c r="N76" s="143">
        <f t="shared" si="11"/>
        <v>3.8867600000000002</v>
      </c>
      <c r="O76" s="17"/>
      <c r="P76" s="10"/>
      <c r="Q76" s="10"/>
    </row>
    <row r="77" spans="1:17" s="11" customFormat="1" ht="63.75" customHeight="1">
      <c r="A77" s="132"/>
      <c r="B77" s="122"/>
      <c r="C77" s="122"/>
      <c r="D77" s="32">
        <v>19000000</v>
      </c>
      <c r="E77" s="34" t="s">
        <v>76</v>
      </c>
      <c r="F77" s="25"/>
      <c r="G77" s="25">
        <f>G78</f>
        <v>376.3</v>
      </c>
      <c r="H77" s="25">
        <f>H78</f>
        <v>0</v>
      </c>
      <c r="I77" s="25">
        <f>I78</f>
        <v>0</v>
      </c>
      <c r="J77" s="26">
        <f>J78</f>
        <v>0</v>
      </c>
      <c r="K77" s="22">
        <v>0</v>
      </c>
      <c r="L77" s="26">
        <f t="shared" si="12"/>
        <v>0</v>
      </c>
      <c r="M77" s="22">
        <v>0</v>
      </c>
      <c r="N77" s="20">
        <f t="shared" si="11"/>
        <v>0</v>
      </c>
      <c r="O77" s="17"/>
      <c r="P77" s="10"/>
      <c r="Q77" s="10"/>
    </row>
    <row r="78" spans="1:17" s="11" customFormat="1" ht="69.75" customHeight="1">
      <c r="A78" s="132"/>
      <c r="B78" s="122"/>
      <c r="C78" s="122"/>
      <c r="D78" s="28">
        <v>19010000</v>
      </c>
      <c r="E78" s="24" t="s">
        <v>77</v>
      </c>
      <c r="F78" s="25"/>
      <c r="G78" s="25">
        <f>G79+G80+G81</f>
        <v>376.3</v>
      </c>
      <c r="H78" s="25">
        <f>H79+H80+H81</f>
        <v>0</v>
      </c>
      <c r="I78" s="25">
        <f>I79+I80+I81</f>
        <v>0</v>
      </c>
      <c r="J78" s="26">
        <f>J79+J80+J81</f>
        <v>0</v>
      </c>
      <c r="K78" s="22">
        <v>0</v>
      </c>
      <c r="L78" s="26">
        <f t="shared" si="12"/>
        <v>0</v>
      </c>
      <c r="M78" s="22">
        <v>0</v>
      </c>
      <c r="N78" s="20">
        <f t="shared" si="11"/>
        <v>0</v>
      </c>
      <c r="O78" s="17"/>
      <c r="P78" s="10"/>
      <c r="Q78" s="10"/>
    </row>
    <row r="79" spans="1:17" s="11" customFormat="1" ht="114.75" customHeight="1">
      <c r="A79" s="132"/>
      <c r="B79" s="122"/>
      <c r="C79" s="122"/>
      <c r="D79" s="28">
        <v>19010101</v>
      </c>
      <c r="E79" s="29" t="s">
        <v>78</v>
      </c>
      <c r="F79" s="30"/>
      <c r="G79" s="30">
        <v>334.3</v>
      </c>
      <c r="H79" s="30">
        <v>0</v>
      </c>
      <c r="I79" s="30">
        <v>0</v>
      </c>
      <c r="J79" s="27">
        <v>0</v>
      </c>
      <c r="K79" s="31">
        <v>0</v>
      </c>
      <c r="L79" s="27">
        <f t="shared" si="12"/>
        <v>0</v>
      </c>
      <c r="M79" s="31">
        <v>0</v>
      </c>
      <c r="N79" s="143">
        <f t="shared" si="11"/>
        <v>0</v>
      </c>
      <c r="O79" s="17"/>
      <c r="P79" s="10"/>
      <c r="Q79" s="10"/>
    </row>
    <row r="80" spans="1:17" s="11" customFormat="1" ht="129.75" customHeight="1">
      <c r="A80" s="132"/>
      <c r="B80" s="122"/>
      <c r="C80" s="122"/>
      <c r="D80" s="28">
        <v>19010201</v>
      </c>
      <c r="E80" s="29" t="s">
        <v>79</v>
      </c>
      <c r="F80" s="30"/>
      <c r="G80" s="30">
        <v>0</v>
      </c>
      <c r="H80" s="30">
        <v>0</v>
      </c>
      <c r="I80" s="30">
        <v>0</v>
      </c>
      <c r="J80" s="27">
        <v>0</v>
      </c>
      <c r="K80" s="31">
        <v>0</v>
      </c>
      <c r="L80" s="27">
        <f t="shared" si="12"/>
        <v>0</v>
      </c>
      <c r="M80" s="31">
        <v>0</v>
      </c>
      <c r="N80" s="143">
        <f t="shared" si="11"/>
        <v>0</v>
      </c>
      <c r="O80" s="17"/>
      <c r="P80" s="10"/>
      <c r="Q80" s="10"/>
    </row>
    <row r="81" spans="1:17" s="11" customFormat="1" ht="245.25" customHeight="1">
      <c r="A81" s="132"/>
      <c r="B81" s="122"/>
      <c r="C81" s="122"/>
      <c r="D81" s="28">
        <v>19010301</v>
      </c>
      <c r="E81" s="29" t="s">
        <v>80</v>
      </c>
      <c r="F81" s="30"/>
      <c r="G81" s="30">
        <v>42</v>
      </c>
      <c r="H81" s="30">
        <v>0</v>
      </c>
      <c r="I81" s="30">
        <v>0</v>
      </c>
      <c r="J81" s="27">
        <v>0</v>
      </c>
      <c r="K81" s="31">
        <v>0</v>
      </c>
      <c r="L81" s="27">
        <f t="shared" si="12"/>
        <v>0</v>
      </c>
      <c r="M81" s="31">
        <v>0</v>
      </c>
      <c r="N81" s="143">
        <f t="shared" si="11"/>
        <v>0</v>
      </c>
      <c r="O81" s="17"/>
      <c r="P81" s="10"/>
      <c r="Q81" s="10"/>
    </row>
    <row r="82" spans="1:17" s="11" customFormat="1" ht="90" customHeight="1">
      <c r="A82" s="132"/>
      <c r="B82" s="122"/>
      <c r="C82" s="122"/>
      <c r="D82" s="28">
        <v>19090000</v>
      </c>
      <c r="E82" s="29" t="s">
        <v>81</v>
      </c>
      <c r="F82" s="30"/>
      <c r="G82" s="30">
        <v>0</v>
      </c>
      <c r="H82" s="30">
        <v>0</v>
      </c>
      <c r="I82" s="30">
        <v>0</v>
      </c>
      <c r="J82" s="27">
        <v>0</v>
      </c>
      <c r="K82" s="31">
        <v>0</v>
      </c>
      <c r="L82" s="27">
        <f t="shared" si="12"/>
        <v>0</v>
      </c>
      <c r="M82" s="31">
        <v>0</v>
      </c>
      <c r="N82" s="143">
        <f t="shared" si="11"/>
        <v>0</v>
      </c>
      <c r="O82" s="17"/>
      <c r="P82" s="10"/>
      <c r="Q82" s="10"/>
    </row>
    <row r="83" spans="1:17" s="11" customFormat="1" ht="67.5" customHeight="1">
      <c r="A83" s="132"/>
      <c r="B83" s="122"/>
      <c r="C83" s="122"/>
      <c r="D83" s="32">
        <v>20000000</v>
      </c>
      <c r="E83" s="34" t="s">
        <v>82</v>
      </c>
      <c r="F83" s="25">
        <v>18149.8</v>
      </c>
      <c r="G83" s="26">
        <f>G84+G91+G112</f>
        <v>30452.999999999996</v>
      </c>
      <c r="H83" s="26">
        <f>H84+H91+H112</f>
        <v>30602.999999999996</v>
      </c>
      <c r="I83" s="26">
        <f>I84+I91+I112</f>
        <v>10337.300000000001</v>
      </c>
      <c r="J83" s="26">
        <f>J84+J91+J112</f>
        <v>12996.930849999999</v>
      </c>
      <c r="K83" s="22">
        <f t="shared" si="13"/>
        <v>1.2572848664544898</v>
      </c>
      <c r="L83" s="26">
        <f t="shared" si="12"/>
        <v>2659.6308499999977</v>
      </c>
      <c r="M83" s="22">
        <f t="shared" si="14"/>
        <v>0.42469466555566449</v>
      </c>
      <c r="N83" s="20">
        <f t="shared" si="11"/>
        <v>-17606.069149999996</v>
      </c>
      <c r="O83" s="17"/>
      <c r="P83" s="10"/>
      <c r="Q83" s="10"/>
    </row>
    <row r="84" spans="1:17" s="11" customFormat="1" ht="57" customHeight="1">
      <c r="A84" s="132"/>
      <c r="B84" s="122"/>
      <c r="C84" s="122"/>
      <c r="D84" s="32">
        <v>21000000</v>
      </c>
      <c r="E84" s="34" t="s">
        <v>83</v>
      </c>
      <c r="F84" s="30">
        <v>1906.3</v>
      </c>
      <c r="G84" s="26">
        <f>G85+G88</f>
        <v>981.3</v>
      </c>
      <c r="H84" s="26">
        <f>H85+H88</f>
        <v>981.3</v>
      </c>
      <c r="I84" s="26">
        <f>I85+I88</f>
        <v>267.2</v>
      </c>
      <c r="J84" s="26">
        <f>J85+J88</f>
        <v>968.95903999999996</v>
      </c>
      <c r="K84" s="22">
        <f t="shared" si="13"/>
        <v>3.6263437125748501</v>
      </c>
      <c r="L84" s="26">
        <f t="shared" si="12"/>
        <v>701.75903999999991</v>
      </c>
      <c r="M84" s="22">
        <f t="shared" si="14"/>
        <v>0.98742386629980639</v>
      </c>
      <c r="N84" s="20">
        <f t="shared" si="11"/>
        <v>-12.340959999999995</v>
      </c>
      <c r="O84" s="17"/>
      <c r="P84" s="10"/>
      <c r="Q84" s="10"/>
    </row>
    <row r="85" spans="1:17" s="11" customFormat="1" ht="252.75" customHeight="1">
      <c r="A85" s="132"/>
      <c r="B85" s="122"/>
      <c r="C85" s="122"/>
      <c r="D85" s="36">
        <v>21010000</v>
      </c>
      <c r="E85" s="29" t="s">
        <v>84</v>
      </c>
      <c r="F85" s="30">
        <v>1277.3</v>
      </c>
      <c r="G85" s="26">
        <f t="shared" ref="G85:I85" si="15">G87+G86</f>
        <v>546.29999999999995</v>
      </c>
      <c r="H85" s="26">
        <f t="shared" si="15"/>
        <v>546.29999999999995</v>
      </c>
      <c r="I85" s="26">
        <f t="shared" si="15"/>
        <v>162</v>
      </c>
      <c r="J85" s="26">
        <f>J87+J86</f>
        <v>799.28201000000001</v>
      </c>
      <c r="K85" s="22">
        <f t="shared" si="13"/>
        <v>4.9338395679012343</v>
      </c>
      <c r="L85" s="26">
        <f t="shared" si="12"/>
        <v>637.28201000000001</v>
      </c>
      <c r="M85" s="22">
        <f t="shared" si="14"/>
        <v>1.4630825736774666</v>
      </c>
      <c r="N85" s="20">
        <f t="shared" si="11"/>
        <v>252.98201000000006</v>
      </c>
      <c r="O85" s="17"/>
      <c r="P85" s="10"/>
      <c r="Q85" s="10"/>
    </row>
    <row r="86" spans="1:17" s="11" customFormat="1" ht="213" customHeight="1">
      <c r="A86" s="132"/>
      <c r="B86" s="122"/>
      <c r="C86" s="122"/>
      <c r="D86" s="36">
        <v>21010300</v>
      </c>
      <c r="E86" s="29" t="s">
        <v>85</v>
      </c>
      <c r="F86" s="30">
        <v>1277.3</v>
      </c>
      <c r="G86" s="30">
        <v>546.29999999999995</v>
      </c>
      <c r="H86" s="30">
        <v>546.29999999999995</v>
      </c>
      <c r="I86" s="30">
        <v>162</v>
      </c>
      <c r="J86" s="27">
        <v>749.21400000000006</v>
      </c>
      <c r="K86" s="31">
        <f t="shared" si="13"/>
        <v>4.6247777777777781</v>
      </c>
      <c r="L86" s="27">
        <f t="shared" si="12"/>
        <v>587.21400000000006</v>
      </c>
      <c r="M86" s="31">
        <f t="shared" si="14"/>
        <v>1.3714332784184515</v>
      </c>
      <c r="N86" s="143">
        <f t="shared" si="11"/>
        <v>202.9140000000001</v>
      </c>
      <c r="O86" s="17"/>
      <c r="P86" s="10"/>
      <c r="Q86" s="10"/>
    </row>
    <row r="87" spans="1:17" s="11" customFormat="1" ht="199.5" customHeight="1">
      <c r="A87" s="132"/>
      <c r="B87" s="122"/>
      <c r="C87" s="122"/>
      <c r="D87" s="28">
        <v>21010302</v>
      </c>
      <c r="E87" s="29" t="s">
        <v>86</v>
      </c>
      <c r="F87" s="30"/>
      <c r="G87" s="30">
        <v>0</v>
      </c>
      <c r="H87" s="30">
        <v>0</v>
      </c>
      <c r="I87" s="30">
        <v>0</v>
      </c>
      <c r="J87" s="27">
        <v>50.068010000000001</v>
      </c>
      <c r="K87" s="31">
        <v>0</v>
      </c>
      <c r="L87" s="27">
        <f t="shared" si="12"/>
        <v>50.068010000000001</v>
      </c>
      <c r="M87" s="31">
        <v>0</v>
      </c>
      <c r="N87" s="143">
        <f t="shared" si="11"/>
        <v>50.068010000000001</v>
      </c>
      <c r="O87" s="17"/>
      <c r="P87" s="10"/>
      <c r="Q87" s="10"/>
    </row>
    <row r="88" spans="1:17" s="11" customFormat="1" ht="84" customHeight="1">
      <c r="A88" s="132"/>
      <c r="B88" s="122"/>
      <c r="C88" s="122"/>
      <c r="D88" s="23">
        <v>21080000</v>
      </c>
      <c r="E88" s="24" t="s">
        <v>87</v>
      </c>
      <c r="F88" s="26">
        <f>F90+F89</f>
        <v>629</v>
      </c>
      <c r="G88" s="26">
        <f>G90+G89</f>
        <v>435</v>
      </c>
      <c r="H88" s="26">
        <f>H90+H89</f>
        <v>435</v>
      </c>
      <c r="I88" s="26">
        <f>I90+I89</f>
        <v>105.2</v>
      </c>
      <c r="J88" s="26">
        <f>J90+J89</f>
        <v>169.67703</v>
      </c>
      <c r="K88" s="22">
        <f t="shared" si="13"/>
        <v>1.6128995247148288</v>
      </c>
      <c r="L88" s="26">
        <f t="shared" si="12"/>
        <v>64.477029999999999</v>
      </c>
      <c r="M88" s="22">
        <f t="shared" si="14"/>
        <v>0.3900621379310345</v>
      </c>
      <c r="N88" s="20">
        <f t="shared" si="11"/>
        <v>-265.32297</v>
      </c>
      <c r="O88" s="17"/>
      <c r="P88" s="10"/>
      <c r="Q88" s="10"/>
    </row>
    <row r="89" spans="1:17" s="11" customFormat="1" ht="99.6" customHeight="1">
      <c r="A89" s="132"/>
      <c r="B89" s="122"/>
      <c r="C89" s="122"/>
      <c r="D89" s="36">
        <v>21080900</v>
      </c>
      <c r="E89" s="29" t="s">
        <v>88</v>
      </c>
      <c r="F89" s="30">
        <v>6.2</v>
      </c>
      <c r="G89" s="30">
        <v>12.9</v>
      </c>
      <c r="H89" s="30">
        <v>12.9</v>
      </c>
      <c r="I89" s="27">
        <v>1.2</v>
      </c>
      <c r="J89" s="27">
        <v>-4.3023400000000001</v>
      </c>
      <c r="K89" s="31">
        <f t="shared" si="13"/>
        <v>-3.5852833333333334</v>
      </c>
      <c r="L89" s="27">
        <f t="shared" si="12"/>
        <v>-5.5023400000000002</v>
      </c>
      <c r="M89" s="31">
        <f t="shared" si="14"/>
        <v>-0.33351472868217052</v>
      </c>
      <c r="N89" s="143">
        <f t="shared" si="11"/>
        <v>-17.20234</v>
      </c>
      <c r="O89" s="17"/>
      <c r="P89" s="10"/>
      <c r="Q89" s="10"/>
    </row>
    <row r="90" spans="1:17" s="11" customFormat="1" ht="102" customHeight="1">
      <c r="A90" s="132"/>
      <c r="B90" s="122"/>
      <c r="C90" s="122"/>
      <c r="D90" s="36">
        <v>21081100</v>
      </c>
      <c r="E90" s="29" t="s">
        <v>89</v>
      </c>
      <c r="F90" s="30">
        <v>622.79999999999995</v>
      </c>
      <c r="G90" s="30">
        <v>422.1</v>
      </c>
      <c r="H90" s="30">
        <v>422.1</v>
      </c>
      <c r="I90" s="30">
        <v>104</v>
      </c>
      <c r="J90" s="27">
        <v>173.97936999999999</v>
      </c>
      <c r="K90" s="31">
        <f t="shared" si="13"/>
        <v>1.6728785576923075</v>
      </c>
      <c r="L90" s="27">
        <f t="shared" si="12"/>
        <v>69.979369999999989</v>
      </c>
      <c r="M90" s="31">
        <f t="shared" si="14"/>
        <v>0.41217571665482106</v>
      </c>
      <c r="N90" s="143">
        <f t="shared" si="11"/>
        <v>-248.12063000000003</v>
      </c>
      <c r="O90" s="17"/>
      <c r="P90" s="10"/>
      <c r="Q90" s="10"/>
    </row>
    <row r="91" spans="1:17" s="11" customFormat="1" ht="141" customHeight="1">
      <c r="A91" s="132"/>
      <c r="B91" s="122"/>
      <c r="C91" s="122"/>
      <c r="D91" s="32">
        <v>22000000</v>
      </c>
      <c r="E91" s="34" t="s">
        <v>90</v>
      </c>
      <c r="F91" s="25">
        <v>16081.2</v>
      </c>
      <c r="G91" s="26">
        <f>G92+G105+G107</f>
        <v>29288.699999999997</v>
      </c>
      <c r="H91" s="26">
        <f>H92+H105+H107</f>
        <v>29288.699999999997</v>
      </c>
      <c r="I91" s="26">
        <f>I92+I105+I107</f>
        <v>9860.1</v>
      </c>
      <c r="J91" s="26">
        <f>J92+J105+J107</f>
        <v>11627.025879999999</v>
      </c>
      <c r="K91" s="22">
        <f t="shared" si="13"/>
        <v>1.1791995902678472</v>
      </c>
      <c r="L91" s="26">
        <f t="shared" si="12"/>
        <v>1766.9258799999989</v>
      </c>
      <c r="M91" s="22">
        <f t="shared" si="14"/>
        <v>0.39697992331513521</v>
      </c>
      <c r="N91" s="20">
        <f t="shared" si="11"/>
        <v>-17661.674119999996</v>
      </c>
      <c r="O91" s="17"/>
      <c r="P91" s="10"/>
      <c r="Q91" s="10"/>
    </row>
    <row r="92" spans="1:17" s="11" customFormat="1" ht="101.25" customHeight="1">
      <c r="A92" s="132"/>
      <c r="B92" s="122"/>
      <c r="C92" s="122"/>
      <c r="D92" s="28">
        <v>22010000</v>
      </c>
      <c r="E92" s="39" t="s">
        <v>91</v>
      </c>
      <c r="F92" s="40">
        <f>F97+F98+F99+F100+F101+F104+F96+F93</f>
        <v>10982.6</v>
      </c>
      <c r="G92" s="40">
        <f>G93+G96+G97+G98+G99+G100+G101+G104+G102+G103</f>
        <v>24064.699999999997</v>
      </c>
      <c r="H92" s="40">
        <f>H93+H96+H97+H98+H99+H100+H101+H104+H102+H103</f>
        <v>24064.699999999997</v>
      </c>
      <c r="I92" s="40">
        <f t="shared" ref="I92" si="16">I93+I96+I97+I98+I99+I100+I101+I104+I102+I103</f>
        <v>7929.6</v>
      </c>
      <c r="J92" s="40">
        <f>J93+J96+J97+J98+J99+J100+J101+J104+J102+J103+J94+J95</f>
        <v>10049.238159999999</v>
      </c>
      <c r="K92" s="31">
        <f t="shared" si="13"/>
        <v>1.2673070722356738</v>
      </c>
      <c r="L92" s="27">
        <f t="shared" si="12"/>
        <v>2119.6381599999986</v>
      </c>
      <c r="M92" s="31">
        <f t="shared" si="14"/>
        <v>0.41759249689379052</v>
      </c>
      <c r="N92" s="143">
        <f t="shared" si="11"/>
        <v>-14015.461839999998</v>
      </c>
      <c r="O92" s="17"/>
      <c r="P92" s="10"/>
      <c r="Q92" s="10"/>
    </row>
    <row r="93" spans="1:17" s="11" customFormat="1" ht="101.25" customHeight="1">
      <c r="A93" s="132"/>
      <c r="B93" s="122"/>
      <c r="C93" s="122"/>
      <c r="D93" s="36">
        <v>22010200</v>
      </c>
      <c r="E93" s="29" t="s">
        <v>92</v>
      </c>
      <c r="F93" s="40">
        <v>5</v>
      </c>
      <c r="G93" s="40">
        <v>0.3</v>
      </c>
      <c r="H93" s="40">
        <v>0.3</v>
      </c>
      <c r="I93" s="40">
        <v>0</v>
      </c>
      <c r="J93" s="40">
        <v>0</v>
      </c>
      <c r="K93" s="31">
        <v>0</v>
      </c>
      <c r="L93" s="27">
        <f t="shared" si="12"/>
        <v>0</v>
      </c>
      <c r="M93" s="31">
        <f t="shared" si="14"/>
        <v>0</v>
      </c>
      <c r="N93" s="143">
        <f t="shared" si="11"/>
        <v>-0.3</v>
      </c>
      <c r="O93" s="17"/>
      <c r="P93" s="10"/>
      <c r="Q93" s="10"/>
    </row>
    <row r="94" spans="1:17" s="11" customFormat="1" ht="101.25" customHeight="1">
      <c r="A94" s="132"/>
      <c r="B94" s="122"/>
      <c r="C94" s="122"/>
      <c r="D94" s="36">
        <v>22010300</v>
      </c>
      <c r="E94" s="29" t="s">
        <v>120</v>
      </c>
      <c r="F94" s="40"/>
      <c r="G94" s="40">
        <v>0</v>
      </c>
      <c r="H94" s="40">
        <v>0</v>
      </c>
      <c r="I94" s="40">
        <v>0</v>
      </c>
      <c r="J94" s="27">
        <v>60.183500000000002</v>
      </c>
      <c r="K94" s="31">
        <v>0</v>
      </c>
      <c r="L94" s="27">
        <f t="shared" si="12"/>
        <v>60.183500000000002</v>
      </c>
      <c r="M94" s="31">
        <v>0</v>
      </c>
      <c r="N94" s="143">
        <f t="shared" si="11"/>
        <v>60.183500000000002</v>
      </c>
      <c r="O94" s="17"/>
      <c r="P94" s="10"/>
      <c r="Q94" s="10"/>
    </row>
    <row r="95" spans="1:17" s="11" customFormat="1" ht="101.25" customHeight="1">
      <c r="A95" s="132"/>
      <c r="B95" s="122"/>
      <c r="C95" s="122"/>
      <c r="D95" s="36">
        <v>22010500</v>
      </c>
      <c r="E95" s="29" t="s">
        <v>93</v>
      </c>
      <c r="F95" s="40"/>
      <c r="G95" s="40">
        <v>0</v>
      </c>
      <c r="H95" s="40">
        <v>0</v>
      </c>
      <c r="I95" s="40">
        <v>0</v>
      </c>
      <c r="J95" s="27">
        <v>0.78</v>
      </c>
      <c r="K95" s="31">
        <v>0</v>
      </c>
      <c r="L95" s="27">
        <f t="shared" si="12"/>
        <v>0.78</v>
      </c>
      <c r="M95" s="31">
        <v>0</v>
      </c>
      <c r="N95" s="143">
        <f t="shared" si="11"/>
        <v>0.78</v>
      </c>
      <c r="O95" s="17"/>
      <c r="P95" s="10"/>
      <c r="Q95" s="10"/>
    </row>
    <row r="96" spans="1:17" s="11" customFormat="1" ht="111" customHeight="1">
      <c r="A96" s="132"/>
      <c r="B96" s="122"/>
      <c r="C96" s="122"/>
      <c r="D96" s="36">
        <v>22010600</v>
      </c>
      <c r="E96" s="29" t="s">
        <v>118</v>
      </c>
      <c r="F96" s="30">
        <v>2</v>
      </c>
      <c r="G96" s="30">
        <v>6.2</v>
      </c>
      <c r="H96" s="30">
        <v>6.2</v>
      </c>
      <c r="I96" s="30">
        <v>0.6</v>
      </c>
      <c r="J96" s="27">
        <v>0</v>
      </c>
      <c r="K96" s="31">
        <v>0</v>
      </c>
      <c r="L96" s="27">
        <f t="shared" si="12"/>
        <v>-0.6</v>
      </c>
      <c r="M96" s="31">
        <f t="shared" si="14"/>
        <v>0</v>
      </c>
      <c r="N96" s="143">
        <f t="shared" si="11"/>
        <v>-6.2</v>
      </c>
      <c r="O96" s="17"/>
      <c r="P96" s="10"/>
      <c r="Q96" s="10"/>
    </row>
    <row r="97" spans="1:17" s="11" customFormat="1" ht="148.5" customHeight="1">
      <c r="A97" s="132"/>
      <c r="B97" s="122"/>
      <c r="C97" s="122"/>
      <c r="D97" s="36">
        <v>22010700</v>
      </c>
      <c r="E97" s="29" t="s">
        <v>94</v>
      </c>
      <c r="F97" s="30">
        <v>3.5</v>
      </c>
      <c r="G97" s="30">
        <v>0</v>
      </c>
      <c r="H97" s="30">
        <v>0</v>
      </c>
      <c r="I97" s="30">
        <v>0</v>
      </c>
      <c r="J97" s="27">
        <v>2.34</v>
      </c>
      <c r="K97" s="31">
        <v>0</v>
      </c>
      <c r="L97" s="27">
        <f t="shared" si="12"/>
        <v>2.34</v>
      </c>
      <c r="M97" s="31">
        <v>0</v>
      </c>
      <c r="N97" s="143">
        <f t="shared" si="11"/>
        <v>2.34</v>
      </c>
      <c r="O97" s="17"/>
      <c r="P97" s="10"/>
      <c r="Q97" s="10"/>
    </row>
    <row r="98" spans="1:17" s="11" customFormat="1" ht="182.25" customHeight="1">
      <c r="A98" s="132"/>
      <c r="B98" s="122"/>
      <c r="C98" s="122"/>
      <c r="D98" s="36">
        <v>22010900</v>
      </c>
      <c r="E98" s="29" t="s">
        <v>95</v>
      </c>
      <c r="F98" s="30">
        <v>120</v>
      </c>
      <c r="G98" s="30">
        <v>71.599999999999994</v>
      </c>
      <c r="H98" s="30">
        <v>71.599999999999994</v>
      </c>
      <c r="I98" s="30">
        <v>24</v>
      </c>
      <c r="J98" s="27">
        <v>1.6288499999999999</v>
      </c>
      <c r="K98" s="31">
        <f t="shared" si="13"/>
        <v>6.7868749999999992E-2</v>
      </c>
      <c r="L98" s="27">
        <f t="shared" si="12"/>
        <v>-22.37115</v>
      </c>
      <c r="M98" s="31">
        <f t="shared" si="14"/>
        <v>2.2749301675977655E-2</v>
      </c>
      <c r="N98" s="143">
        <f t="shared" si="11"/>
        <v>-69.971149999999994</v>
      </c>
      <c r="O98" s="17"/>
      <c r="P98" s="10"/>
      <c r="Q98" s="10"/>
    </row>
    <row r="99" spans="1:17" s="11" customFormat="1" ht="153" customHeight="1">
      <c r="A99" s="132"/>
      <c r="B99" s="122"/>
      <c r="C99" s="122"/>
      <c r="D99" s="36">
        <v>22011000</v>
      </c>
      <c r="E99" s="29" t="s">
        <v>96</v>
      </c>
      <c r="F99" s="30">
        <v>2000</v>
      </c>
      <c r="G99" s="30">
        <v>2815.6</v>
      </c>
      <c r="H99" s="30">
        <v>2815.6</v>
      </c>
      <c r="I99" s="30">
        <v>1000</v>
      </c>
      <c r="J99" s="27">
        <v>1000.78</v>
      </c>
      <c r="K99" s="31">
        <v>0</v>
      </c>
      <c r="L99" s="27">
        <f t="shared" si="12"/>
        <v>0.77999999999997272</v>
      </c>
      <c r="M99" s="31">
        <f t="shared" si="14"/>
        <v>0.3554411137945731</v>
      </c>
      <c r="N99" s="143">
        <f t="shared" si="11"/>
        <v>-1814.82</v>
      </c>
      <c r="O99" s="17"/>
      <c r="P99" s="10"/>
      <c r="Q99" s="10"/>
    </row>
    <row r="100" spans="1:17" s="11" customFormat="1" ht="144.75" customHeight="1">
      <c r="A100" s="132"/>
      <c r="B100" s="122"/>
      <c r="C100" s="122"/>
      <c r="D100" s="36">
        <v>22011100</v>
      </c>
      <c r="E100" s="29" t="s">
        <v>97</v>
      </c>
      <c r="F100" s="30">
        <v>7878.1</v>
      </c>
      <c r="G100" s="30">
        <v>8307.2999999999993</v>
      </c>
      <c r="H100" s="30">
        <v>8307.2999999999993</v>
      </c>
      <c r="I100" s="30">
        <v>2940</v>
      </c>
      <c r="J100" s="27">
        <v>3565.4850000000001</v>
      </c>
      <c r="K100" s="31">
        <f t="shared" si="13"/>
        <v>1.21275</v>
      </c>
      <c r="L100" s="27">
        <f t="shared" si="12"/>
        <v>625.48500000000013</v>
      </c>
      <c r="M100" s="31">
        <f t="shared" si="14"/>
        <v>0.42919901773139291</v>
      </c>
      <c r="N100" s="143">
        <f t="shared" si="11"/>
        <v>-4741.8149999999987</v>
      </c>
      <c r="O100" s="17"/>
      <c r="P100" s="10"/>
      <c r="Q100" s="10"/>
    </row>
    <row r="101" spans="1:17" s="11" customFormat="1" ht="126.75" customHeight="1">
      <c r="A101" s="132"/>
      <c r="B101" s="122"/>
      <c r="C101" s="122"/>
      <c r="D101" s="36">
        <v>22011800</v>
      </c>
      <c r="E101" s="29" t="s">
        <v>98</v>
      </c>
      <c r="F101" s="30">
        <v>974</v>
      </c>
      <c r="G101" s="30">
        <v>1071.9000000000001</v>
      </c>
      <c r="H101" s="30">
        <v>1071.9000000000001</v>
      </c>
      <c r="I101" s="30">
        <v>365</v>
      </c>
      <c r="J101" s="27">
        <v>197.56545</v>
      </c>
      <c r="K101" s="31">
        <f t="shared" si="13"/>
        <v>0.54127520547945207</v>
      </c>
      <c r="L101" s="27">
        <f t="shared" si="12"/>
        <v>-167.43455</v>
      </c>
      <c r="M101" s="31">
        <f t="shared" si="14"/>
        <v>0.18431332213825916</v>
      </c>
      <c r="N101" s="143">
        <f t="shared" si="11"/>
        <v>-874.33455000000004</v>
      </c>
      <c r="O101" s="17"/>
      <c r="P101" s="10"/>
      <c r="Q101" s="10"/>
    </row>
    <row r="102" spans="1:17" s="11" customFormat="1" ht="126.75" customHeight="1">
      <c r="A102" s="132"/>
      <c r="B102" s="122"/>
      <c r="C102" s="122"/>
      <c r="D102" s="36">
        <v>22012500</v>
      </c>
      <c r="E102" s="29" t="s">
        <v>99</v>
      </c>
      <c r="F102" s="30"/>
      <c r="G102" s="30">
        <v>11791.8</v>
      </c>
      <c r="H102" s="30">
        <v>11791.8</v>
      </c>
      <c r="I102" s="30">
        <v>3600</v>
      </c>
      <c r="J102" s="27">
        <v>4721.9943400000002</v>
      </c>
      <c r="K102" s="31">
        <f t="shared" si="13"/>
        <v>1.3116650944444446</v>
      </c>
      <c r="L102" s="27">
        <f t="shared" si="12"/>
        <v>1121.9943400000002</v>
      </c>
      <c r="M102" s="31">
        <f t="shared" si="14"/>
        <v>0.40044728879390767</v>
      </c>
      <c r="N102" s="143">
        <f t="shared" si="11"/>
        <v>-7069.8056599999991</v>
      </c>
      <c r="O102" s="17"/>
      <c r="P102" s="10"/>
      <c r="Q102" s="10"/>
    </row>
    <row r="103" spans="1:17" s="11" customFormat="1" ht="126.75" customHeight="1">
      <c r="A103" s="132"/>
      <c r="B103" s="122"/>
      <c r="C103" s="122"/>
      <c r="D103" s="36">
        <v>22012600</v>
      </c>
      <c r="E103" s="29" t="s">
        <v>121</v>
      </c>
      <c r="F103" s="30"/>
      <c r="G103" s="30">
        <v>0</v>
      </c>
      <c r="H103" s="30">
        <v>0</v>
      </c>
      <c r="I103" s="30">
        <v>0</v>
      </c>
      <c r="J103" s="27">
        <v>455.71244000000002</v>
      </c>
      <c r="K103" s="31">
        <v>0</v>
      </c>
      <c r="L103" s="27">
        <f t="shared" si="12"/>
        <v>455.71244000000002</v>
      </c>
      <c r="M103" s="31">
        <v>0</v>
      </c>
      <c r="N103" s="143">
        <f t="shared" si="11"/>
        <v>455.71244000000002</v>
      </c>
      <c r="O103" s="17"/>
      <c r="P103" s="10"/>
      <c r="Q103" s="10"/>
    </row>
    <row r="104" spans="1:17" s="11" customFormat="1" ht="320.45" customHeight="1">
      <c r="A104" s="132"/>
      <c r="B104" s="122"/>
      <c r="C104" s="122"/>
      <c r="D104" s="36">
        <v>22012900</v>
      </c>
      <c r="E104" s="109" t="s">
        <v>122</v>
      </c>
      <c r="F104" s="30"/>
      <c r="G104" s="30">
        <v>0</v>
      </c>
      <c r="H104" s="30">
        <v>0</v>
      </c>
      <c r="I104" s="30">
        <v>0</v>
      </c>
      <c r="J104" s="27">
        <v>42.76858</v>
      </c>
      <c r="K104" s="31">
        <v>0</v>
      </c>
      <c r="L104" s="27">
        <f t="shared" si="12"/>
        <v>42.76858</v>
      </c>
      <c r="M104" s="31">
        <v>0</v>
      </c>
      <c r="N104" s="143">
        <f t="shared" si="11"/>
        <v>42.76858</v>
      </c>
      <c r="O104" s="17"/>
      <c r="P104" s="10"/>
      <c r="Q104" s="10"/>
    </row>
    <row r="105" spans="1:17" s="11" customFormat="1" ht="169.15" customHeight="1">
      <c r="A105" s="132"/>
      <c r="B105" s="122"/>
      <c r="C105" s="122"/>
      <c r="D105" s="23">
        <v>22080000</v>
      </c>
      <c r="E105" s="24" t="s">
        <v>100</v>
      </c>
      <c r="F105" s="25">
        <v>4496.8</v>
      </c>
      <c r="G105" s="35">
        <f t="shared" ref="G105:I105" si="17">G106</f>
        <v>2177.6</v>
      </c>
      <c r="H105" s="35">
        <f t="shared" si="17"/>
        <v>2177.6</v>
      </c>
      <c r="I105" s="35">
        <f t="shared" si="17"/>
        <v>870</v>
      </c>
      <c r="J105" s="35">
        <f>J106</f>
        <v>796.06024000000002</v>
      </c>
      <c r="K105" s="22">
        <f t="shared" si="13"/>
        <v>0.9150117701149425</v>
      </c>
      <c r="L105" s="26">
        <f t="shared" si="12"/>
        <v>-73.939759999999978</v>
      </c>
      <c r="M105" s="22">
        <f t="shared" si="14"/>
        <v>0.36556770756796475</v>
      </c>
      <c r="N105" s="20">
        <f t="shared" si="11"/>
        <v>-1381.5397599999999</v>
      </c>
      <c r="O105" s="17"/>
      <c r="P105" s="10"/>
      <c r="Q105" s="10"/>
    </row>
    <row r="106" spans="1:17" s="11" customFormat="1" ht="184.5">
      <c r="A106" s="132"/>
      <c r="B106" s="122"/>
      <c r="C106" s="122"/>
      <c r="D106" s="28">
        <v>22080400</v>
      </c>
      <c r="E106" s="29" t="s">
        <v>101</v>
      </c>
      <c r="F106" s="30">
        <v>4496.8</v>
      </c>
      <c r="G106" s="30">
        <v>2177.6</v>
      </c>
      <c r="H106" s="30">
        <v>2177.6</v>
      </c>
      <c r="I106" s="30">
        <v>870</v>
      </c>
      <c r="J106" s="27">
        <f>114.79025+681.26999</f>
        <v>796.06024000000002</v>
      </c>
      <c r="K106" s="31">
        <f t="shared" si="13"/>
        <v>0.9150117701149425</v>
      </c>
      <c r="L106" s="27">
        <f t="shared" si="12"/>
        <v>-73.939759999999978</v>
      </c>
      <c r="M106" s="31">
        <f t="shared" si="14"/>
        <v>0.36556770756796475</v>
      </c>
      <c r="N106" s="143">
        <f t="shared" si="11"/>
        <v>-1381.5397599999999</v>
      </c>
      <c r="O106" s="17"/>
      <c r="P106" s="10"/>
      <c r="Q106" s="10"/>
    </row>
    <row r="107" spans="1:17" s="11" customFormat="1" ht="59.25" customHeight="1">
      <c r="A107" s="132"/>
      <c r="B107" s="122"/>
      <c r="C107" s="122"/>
      <c r="D107" s="23">
        <v>22090000</v>
      </c>
      <c r="E107" s="24" t="s">
        <v>102</v>
      </c>
      <c r="F107" s="37">
        <v>601.79999999999995</v>
      </c>
      <c r="G107" s="35">
        <f>G108+G109+G110+G111</f>
        <v>3046.4</v>
      </c>
      <c r="H107" s="35">
        <f>H108+H109+H110+H111</f>
        <v>3046.4</v>
      </c>
      <c r="I107" s="35">
        <f>I108+I109+I110+I111</f>
        <v>1060.5</v>
      </c>
      <c r="J107" s="35">
        <f>J108+J109+J110+J111</f>
        <v>781.72748000000001</v>
      </c>
      <c r="K107" s="22">
        <f t="shared" si="13"/>
        <v>0.73713105139085333</v>
      </c>
      <c r="L107" s="26">
        <f t="shared" si="12"/>
        <v>-278.77251999999999</v>
      </c>
      <c r="M107" s="22">
        <f t="shared" si="14"/>
        <v>0.25660697216386552</v>
      </c>
      <c r="N107" s="20">
        <f t="shared" si="11"/>
        <v>-2264.6725200000001</v>
      </c>
      <c r="O107" s="17"/>
      <c r="P107" s="10"/>
      <c r="Q107" s="10"/>
    </row>
    <row r="108" spans="1:17" s="11" customFormat="1" ht="124.5" customHeight="1">
      <c r="A108" s="132"/>
      <c r="B108" s="122"/>
      <c r="C108" s="122"/>
      <c r="D108" s="28">
        <v>22090100</v>
      </c>
      <c r="E108" s="29" t="s">
        <v>103</v>
      </c>
      <c r="F108" s="30">
        <v>549</v>
      </c>
      <c r="G108" s="30">
        <v>740</v>
      </c>
      <c r="H108" s="30">
        <v>740</v>
      </c>
      <c r="I108" s="30">
        <v>202.5</v>
      </c>
      <c r="J108" s="27">
        <v>84.871290000000002</v>
      </c>
      <c r="K108" s="31">
        <f t="shared" si="13"/>
        <v>0.41911748148148148</v>
      </c>
      <c r="L108" s="27">
        <f t="shared" si="12"/>
        <v>-117.62871</v>
      </c>
      <c r="M108" s="31">
        <f t="shared" si="14"/>
        <v>0.11469093243243243</v>
      </c>
      <c r="N108" s="143">
        <f t="shared" si="11"/>
        <v>-655.12870999999996</v>
      </c>
      <c r="O108" s="17"/>
      <c r="P108" s="10"/>
      <c r="Q108" s="10"/>
    </row>
    <row r="109" spans="1:17" s="11" customFormat="1" ht="93.75" customHeight="1">
      <c r="A109" s="132"/>
      <c r="B109" s="122"/>
      <c r="C109" s="122"/>
      <c r="D109" s="28">
        <v>22090200</v>
      </c>
      <c r="E109" s="29" t="s">
        <v>104</v>
      </c>
      <c r="F109" s="30">
        <v>0</v>
      </c>
      <c r="G109" s="30">
        <v>390</v>
      </c>
      <c r="H109" s="30">
        <v>390</v>
      </c>
      <c r="I109" s="30">
        <v>163</v>
      </c>
      <c r="J109" s="27">
        <v>140.4941</v>
      </c>
      <c r="K109" s="31">
        <f t="shared" si="13"/>
        <v>0.86192699386503069</v>
      </c>
      <c r="L109" s="27">
        <f t="shared" si="12"/>
        <v>-22.505899999999997</v>
      </c>
      <c r="M109" s="31">
        <f t="shared" si="14"/>
        <v>0.36024128205128209</v>
      </c>
      <c r="N109" s="143">
        <f t="shared" si="11"/>
        <v>-249.5059</v>
      </c>
      <c r="O109" s="17"/>
      <c r="P109" s="10"/>
      <c r="Q109" s="10"/>
    </row>
    <row r="110" spans="1:17" s="11" customFormat="1" ht="272.25" customHeight="1">
      <c r="A110" s="132"/>
      <c r="B110" s="122"/>
      <c r="C110" s="122"/>
      <c r="D110" s="28">
        <v>22090300</v>
      </c>
      <c r="E110" s="29" t="s">
        <v>105</v>
      </c>
      <c r="F110" s="30">
        <v>0</v>
      </c>
      <c r="G110" s="30">
        <v>0</v>
      </c>
      <c r="H110" s="30">
        <v>0</v>
      </c>
      <c r="I110" s="30">
        <v>0</v>
      </c>
      <c r="J110" s="27">
        <v>0.255</v>
      </c>
      <c r="K110" s="31">
        <v>0</v>
      </c>
      <c r="L110" s="27">
        <f t="shared" si="12"/>
        <v>0.255</v>
      </c>
      <c r="M110" s="31">
        <v>0</v>
      </c>
      <c r="N110" s="143">
        <f t="shared" si="11"/>
        <v>0.255</v>
      </c>
      <c r="O110" s="17"/>
      <c r="P110" s="10"/>
      <c r="Q110" s="10"/>
    </row>
    <row r="111" spans="1:17" s="11" customFormat="1" ht="210.75" customHeight="1">
      <c r="A111" s="132"/>
      <c r="B111" s="122"/>
      <c r="C111" s="122"/>
      <c r="D111" s="28">
        <v>22090400</v>
      </c>
      <c r="E111" s="29" t="s">
        <v>106</v>
      </c>
      <c r="F111" s="30">
        <v>52.8</v>
      </c>
      <c r="G111" s="30">
        <v>1916.4</v>
      </c>
      <c r="H111" s="30">
        <v>1916.4</v>
      </c>
      <c r="I111" s="30">
        <v>695</v>
      </c>
      <c r="J111" s="27">
        <v>556.10708999999997</v>
      </c>
      <c r="K111" s="31">
        <f t="shared" si="13"/>
        <v>0.80015408633093521</v>
      </c>
      <c r="L111" s="27">
        <f t="shared" si="12"/>
        <v>-138.89291000000003</v>
      </c>
      <c r="M111" s="31">
        <f t="shared" si="14"/>
        <v>0.29018320288040073</v>
      </c>
      <c r="N111" s="143">
        <f t="shared" si="11"/>
        <v>-1360.2929100000001</v>
      </c>
      <c r="O111" s="17"/>
      <c r="P111" s="10"/>
      <c r="Q111" s="10"/>
    </row>
    <row r="112" spans="1:17" s="11" customFormat="1" ht="62.25" customHeight="1">
      <c r="A112" s="132"/>
      <c r="B112" s="122"/>
      <c r="C112" s="122"/>
      <c r="D112" s="32">
        <v>24000000</v>
      </c>
      <c r="E112" s="24" t="s">
        <v>107</v>
      </c>
      <c r="F112" s="37">
        <v>162.30000000000001</v>
      </c>
      <c r="G112" s="35">
        <f t="shared" ref="G112:I112" si="18">G114+G113</f>
        <v>183</v>
      </c>
      <c r="H112" s="35">
        <f t="shared" si="18"/>
        <v>333</v>
      </c>
      <c r="I112" s="35">
        <f t="shared" si="18"/>
        <v>210</v>
      </c>
      <c r="J112" s="35">
        <f>J114+J113</f>
        <v>400.94592999999998</v>
      </c>
      <c r="K112" s="22">
        <f t="shared" si="13"/>
        <v>1.9092663333333333</v>
      </c>
      <c r="L112" s="26">
        <f t="shared" si="12"/>
        <v>190.94592999999998</v>
      </c>
      <c r="M112" s="22">
        <f t="shared" si="14"/>
        <v>1.2040418318318318</v>
      </c>
      <c r="N112" s="20">
        <f t="shared" si="11"/>
        <v>67.945929999999976</v>
      </c>
      <c r="O112" s="17"/>
      <c r="P112" s="10"/>
      <c r="Q112" s="10"/>
    </row>
    <row r="113" spans="1:22" s="11" customFormat="1" ht="216" customHeight="1">
      <c r="A113" s="132"/>
      <c r="B113" s="122"/>
      <c r="C113" s="122"/>
      <c r="D113" s="36">
        <v>24030000</v>
      </c>
      <c r="E113" s="29" t="s">
        <v>108</v>
      </c>
      <c r="F113" s="30">
        <v>20</v>
      </c>
      <c r="G113" s="30">
        <v>0</v>
      </c>
      <c r="H113" s="30">
        <v>0</v>
      </c>
      <c r="I113" s="30">
        <v>0</v>
      </c>
      <c r="J113" s="27">
        <v>3.9926200000000001</v>
      </c>
      <c r="K113" s="31">
        <v>0</v>
      </c>
      <c r="L113" s="27">
        <f t="shared" si="12"/>
        <v>3.9926200000000001</v>
      </c>
      <c r="M113" s="31">
        <v>0</v>
      </c>
      <c r="N113" s="143">
        <f t="shared" si="11"/>
        <v>3.9926200000000001</v>
      </c>
      <c r="O113" s="17"/>
      <c r="P113" s="10"/>
      <c r="Q113" s="10"/>
    </row>
    <row r="114" spans="1:22" s="11" customFormat="1" ht="64.5">
      <c r="A114" s="132"/>
      <c r="B114" s="122"/>
      <c r="C114" s="122"/>
      <c r="D114" s="28">
        <v>24060000</v>
      </c>
      <c r="E114" s="39" t="s">
        <v>109</v>
      </c>
      <c r="F114" s="30">
        <v>142.30000000000001</v>
      </c>
      <c r="G114" s="27">
        <f t="shared" ref="G114:I114" si="19">G115</f>
        <v>183</v>
      </c>
      <c r="H114" s="27">
        <f t="shared" si="19"/>
        <v>333</v>
      </c>
      <c r="I114" s="27">
        <f t="shared" si="19"/>
        <v>210</v>
      </c>
      <c r="J114" s="27">
        <f>J115</f>
        <v>396.95330999999999</v>
      </c>
      <c r="K114" s="31">
        <f t="shared" si="13"/>
        <v>1.8902538571428571</v>
      </c>
      <c r="L114" s="27">
        <f t="shared" si="12"/>
        <v>186.95330999999999</v>
      </c>
      <c r="M114" s="31">
        <f t="shared" si="14"/>
        <v>1.1920519819819819</v>
      </c>
      <c r="N114" s="143">
        <f t="shared" si="11"/>
        <v>63.953309999999988</v>
      </c>
      <c r="O114" s="17"/>
      <c r="P114" s="10"/>
      <c r="Q114" s="10"/>
    </row>
    <row r="115" spans="1:22" s="11" customFormat="1" ht="64.5">
      <c r="A115" s="132"/>
      <c r="B115" s="122"/>
      <c r="C115" s="122"/>
      <c r="D115" s="28">
        <v>24060300</v>
      </c>
      <c r="E115" s="39" t="s">
        <v>110</v>
      </c>
      <c r="F115" s="41">
        <v>142.30000000000001</v>
      </c>
      <c r="G115" s="41">
        <v>183</v>
      </c>
      <c r="H115" s="41">
        <v>333</v>
      </c>
      <c r="I115" s="41">
        <v>210</v>
      </c>
      <c r="J115" s="42">
        <v>396.95330999999999</v>
      </c>
      <c r="K115" s="31">
        <f t="shared" si="13"/>
        <v>1.8902538571428571</v>
      </c>
      <c r="L115" s="27">
        <f t="shared" si="12"/>
        <v>186.95330999999999</v>
      </c>
      <c r="M115" s="31">
        <f t="shared" si="14"/>
        <v>1.1920519819819819</v>
      </c>
      <c r="N115" s="143">
        <f t="shared" si="11"/>
        <v>63.953309999999988</v>
      </c>
      <c r="O115" s="17"/>
      <c r="P115" s="10"/>
      <c r="Q115" s="10"/>
    </row>
    <row r="116" spans="1:22" s="11" customFormat="1" ht="63.75">
      <c r="A116" s="132"/>
      <c r="B116" s="122"/>
      <c r="C116" s="122"/>
      <c r="D116" s="32">
        <v>30000000</v>
      </c>
      <c r="E116" s="43" t="s">
        <v>111</v>
      </c>
      <c r="F116" s="25">
        <v>48.4</v>
      </c>
      <c r="G116" s="26">
        <f t="shared" ref="G116:J117" si="20">G117</f>
        <v>16.899999999999999</v>
      </c>
      <c r="H116" s="26">
        <f t="shared" si="20"/>
        <v>16.899999999999999</v>
      </c>
      <c r="I116" s="26">
        <f t="shared" si="20"/>
        <v>6</v>
      </c>
      <c r="J116" s="26">
        <f t="shared" si="20"/>
        <v>553.24761999999998</v>
      </c>
      <c r="K116" s="22">
        <f t="shared" si="13"/>
        <v>92.207936666666669</v>
      </c>
      <c r="L116" s="26">
        <f t="shared" si="12"/>
        <v>547.24761999999998</v>
      </c>
      <c r="M116" s="22">
        <f t="shared" si="14"/>
        <v>32.736545562130182</v>
      </c>
      <c r="N116" s="20">
        <f t="shared" si="11"/>
        <v>536.34762000000001</v>
      </c>
      <c r="O116" s="17"/>
      <c r="P116" s="10"/>
      <c r="Q116" s="10"/>
    </row>
    <row r="117" spans="1:22" s="11" customFormat="1" ht="75.75" customHeight="1">
      <c r="A117" s="132"/>
      <c r="B117" s="122"/>
      <c r="C117" s="122"/>
      <c r="D117" s="23">
        <v>31000000</v>
      </c>
      <c r="E117" s="24" t="s">
        <v>112</v>
      </c>
      <c r="F117" s="44">
        <v>48.4</v>
      </c>
      <c r="G117" s="45">
        <f t="shared" si="20"/>
        <v>16.899999999999999</v>
      </c>
      <c r="H117" s="45">
        <f t="shared" si="20"/>
        <v>16.899999999999999</v>
      </c>
      <c r="I117" s="45">
        <f t="shared" si="20"/>
        <v>6</v>
      </c>
      <c r="J117" s="45">
        <f>J118+J121</f>
        <v>553.24761999999998</v>
      </c>
      <c r="K117" s="31">
        <f t="shared" si="13"/>
        <v>92.207936666666669</v>
      </c>
      <c r="L117" s="27">
        <f t="shared" si="12"/>
        <v>547.24761999999998</v>
      </c>
      <c r="M117" s="31">
        <f t="shared" si="14"/>
        <v>32.736545562130182</v>
      </c>
      <c r="N117" s="143">
        <f t="shared" si="11"/>
        <v>536.34762000000001</v>
      </c>
      <c r="O117" s="17"/>
      <c r="P117" s="10"/>
      <c r="Q117" s="10"/>
    </row>
    <row r="118" spans="1:22" s="11" customFormat="1" ht="324" customHeight="1" thickBot="1">
      <c r="A118" s="133"/>
      <c r="B118" s="122"/>
      <c r="C118" s="122"/>
      <c r="D118" s="46">
        <v>31010200</v>
      </c>
      <c r="E118" s="47" t="s">
        <v>113</v>
      </c>
      <c r="F118" s="30">
        <v>48.4</v>
      </c>
      <c r="G118" s="30">
        <v>16.899999999999999</v>
      </c>
      <c r="H118" s="30">
        <v>16.899999999999999</v>
      </c>
      <c r="I118" s="30">
        <v>6</v>
      </c>
      <c r="J118" s="27">
        <v>553.24761999999998</v>
      </c>
      <c r="K118" s="31">
        <f t="shared" si="13"/>
        <v>92.207936666666669</v>
      </c>
      <c r="L118" s="27">
        <f t="shared" si="12"/>
        <v>547.24761999999998</v>
      </c>
      <c r="M118" s="31">
        <f t="shared" si="14"/>
        <v>32.736545562130182</v>
      </c>
      <c r="N118" s="143">
        <f t="shared" si="11"/>
        <v>536.34762000000001</v>
      </c>
      <c r="O118" s="17"/>
      <c r="P118" s="10"/>
      <c r="Q118" s="10"/>
    </row>
    <row r="119" spans="1:22" s="50" customFormat="1" ht="46.5" hidden="1" customHeight="1">
      <c r="A119" s="134"/>
      <c r="B119" s="123"/>
      <c r="C119" s="123"/>
      <c r="D119" s="48"/>
      <c r="E119" s="49"/>
      <c r="F119" s="45"/>
      <c r="G119" s="45"/>
      <c r="H119" s="45"/>
      <c r="I119" s="45"/>
      <c r="J119" s="45"/>
      <c r="K119" s="31" t="e">
        <f t="shared" si="13"/>
        <v>#DIV/0!</v>
      </c>
      <c r="L119" s="27">
        <f t="shared" si="12"/>
        <v>0</v>
      </c>
      <c r="M119" s="31" t="e">
        <f t="shared" si="14"/>
        <v>#DIV/0!</v>
      </c>
      <c r="N119" s="143">
        <f t="shared" si="11"/>
        <v>0</v>
      </c>
      <c r="O119" s="17"/>
      <c r="P119" s="10"/>
      <c r="Q119" s="10"/>
    </row>
    <row r="120" spans="1:22" s="55" customFormat="1" ht="90.75" hidden="1" customHeight="1">
      <c r="A120" s="124"/>
      <c r="B120" s="125"/>
      <c r="C120" s="125"/>
      <c r="D120" s="51"/>
      <c r="E120" s="52" t="s">
        <v>114</v>
      </c>
      <c r="F120" s="42"/>
      <c r="G120" s="42"/>
      <c r="H120" s="42"/>
      <c r="I120" s="42"/>
      <c r="J120" s="53"/>
      <c r="K120" s="31" t="e">
        <f t="shared" si="13"/>
        <v>#DIV/0!</v>
      </c>
      <c r="L120" s="27">
        <f t="shared" si="12"/>
        <v>0</v>
      </c>
      <c r="M120" s="31" t="e">
        <f t="shared" si="14"/>
        <v>#DIV/0!</v>
      </c>
      <c r="N120" s="143">
        <f t="shared" si="11"/>
        <v>0</v>
      </c>
      <c r="O120" s="17"/>
      <c r="P120" s="10"/>
      <c r="Q120" s="10"/>
    </row>
    <row r="121" spans="1:22" s="55" customFormat="1" ht="142.5" customHeight="1" thickBot="1">
      <c r="A121" s="135"/>
      <c r="B121" s="125"/>
      <c r="C121" s="125"/>
      <c r="D121" s="112">
        <v>31020000</v>
      </c>
      <c r="E121" s="113" t="s">
        <v>115</v>
      </c>
      <c r="F121" s="42"/>
      <c r="G121" s="42">
        <v>0</v>
      </c>
      <c r="H121" s="42">
        <v>0</v>
      </c>
      <c r="I121" s="42">
        <v>0</v>
      </c>
      <c r="J121" s="53">
        <v>0</v>
      </c>
      <c r="K121" s="54">
        <v>0</v>
      </c>
      <c r="L121" s="42">
        <f t="shared" si="12"/>
        <v>0</v>
      </c>
      <c r="M121" s="54">
        <v>0</v>
      </c>
      <c r="N121" s="144">
        <f t="shared" si="11"/>
        <v>0</v>
      </c>
      <c r="O121" s="17"/>
      <c r="P121" s="10"/>
      <c r="Q121" s="10"/>
    </row>
    <row r="122" spans="1:22" s="55" customFormat="1" ht="75" customHeight="1" thickBot="1">
      <c r="A122" s="136"/>
      <c r="B122" s="123"/>
      <c r="C122" s="123"/>
      <c r="D122" s="114"/>
      <c r="E122" s="115" t="s">
        <v>116</v>
      </c>
      <c r="F122" s="116">
        <v>1096783</v>
      </c>
      <c r="G122" s="117">
        <f>G5+G83+G116</f>
        <v>1855283.4999999998</v>
      </c>
      <c r="H122" s="117">
        <f>H5+H83+H116</f>
        <v>1943907.5</v>
      </c>
      <c r="I122" s="117">
        <f>I5+I83+I116</f>
        <v>823997.4</v>
      </c>
      <c r="J122" s="117">
        <f>J5+J83+J116</f>
        <v>1075795.079192</v>
      </c>
      <c r="K122" s="118">
        <f t="shared" si="13"/>
        <v>1.3055806719681395</v>
      </c>
      <c r="L122" s="119">
        <f t="shared" si="12"/>
        <v>251797.67919199995</v>
      </c>
      <c r="M122" s="118">
        <f t="shared" si="14"/>
        <v>0.55341886339344848</v>
      </c>
      <c r="N122" s="120">
        <f t="shared" si="11"/>
        <v>-868112.42080800002</v>
      </c>
      <c r="O122" s="17"/>
      <c r="P122" s="10"/>
      <c r="Q122" s="10"/>
      <c r="V122" s="56"/>
    </row>
    <row r="123" spans="1:22" s="11" customFormat="1" ht="68.25" customHeight="1">
      <c r="A123" s="57"/>
      <c r="B123" s="106"/>
      <c r="C123" s="106"/>
      <c r="D123" s="58"/>
      <c r="E123" s="59"/>
      <c r="F123" s="60"/>
      <c r="G123" s="60"/>
      <c r="H123" s="60"/>
      <c r="I123" s="60"/>
      <c r="J123" s="61"/>
      <c r="K123" s="61"/>
      <c r="L123" s="61"/>
      <c r="M123" s="62"/>
      <c r="N123" s="63"/>
      <c r="O123" s="10"/>
      <c r="P123" s="10"/>
      <c r="Q123" s="10"/>
    </row>
    <row r="124" spans="1:22" s="11" customFormat="1" ht="92.25" customHeight="1">
      <c r="A124" s="64"/>
      <c r="B124" s="64"/>
      <c r="C124" s="64"/>
      <c r="D124" s="65"/>
      <c r="E124" s="66"/>
      <c r="F124" s="67"/>
      <c r="G124" s="67"/>
      <c r="H124" s="67"/>
      <c r="I124" s="67"/>
      <c r="J124" s="68"/>
      <c r="K124" s="68"/>
      <c r="L124" s="69"/>
      <c r="M124" s="70"/>
      <c r="N124" s="71"/>
      <c r="O124" s="10"/>
      <c r="P124" s="10"/>
      <c r="Q124" s="10"/>
    </row>
    <row r="125" spans="1:22" s="11" customFormat="1" ht="36" customHeight="1">
      <c r="A125" s="72"/>
      <c r="B125" s="72"/>
      <c r="C125" s="72"/>
      <c r="D125" s="73"/>
      <c r="E125" s="74"/>
      <c r="F125" s="75"/>
      <c r="G125" s="75"/>
      <c r="H125" s="75"/>
      <c r="I125" s="75"/>
      <c r="J125" s="76"/>
      <c r="K125" s="76"/>
      <c r="L125" s="76"/>
      <c r="M125" s="77"/>
      <c r="N125" s="78"/>
      <c r="O125" s="10"/>
      <c r="P125" s="10"/>
      <c r="Q125" s="10"/>
    </row>
    <row r="126" spans="1:22" s="11" customFormat="1" ht="30.75">
      <c r="A126" s="72"/>
      <c r="B126" s="72"/>
      <c r="C126" s="72"/>
      <c r="D126" s="79"/>
      <c r="E126" s="74"/>
      <c r="F126" s="75"/>
      <c r="G126" s="75"/>
      <c r="H126" s="75"/>
      <c r="I126" s="75"/>
      <c r="J126" s="76"/>
      <c r="K126" s="76"/>
      <c r="L126" s="76"/>
      <c r="M126" s="77"/>
      <c r="N126" s="78"/>
      <c r="O126" s="10"/>
      <c r="P126" s="10"/>
      <c r="Q126" s="10"/>
    </row>
    <row r="127" spans="1:22" s="11" customFormat="1" ht="39.75" customHeight="1">
      <c r="A127" s="72"/>
      <c r="B127" s="72"/>
      <c r="C127" s="72"/>
      <c r="D127" s="79"/>
      <c r="E127" s="74"/>
      <c r="F127" s="75"/>
      <c r="G127" s="75"/>
      <c r="H127" s="75"/>
      <c r="I127" s="75"/>
      <c r="J127" s="76"/>
      <c r="K127" s="76"/>
      <c r="L127" s="76"/>
      <c r="M127" s="77"/>
      <c r="N127" s="78"/>
      <c r="O127" s="10"/>
      <c r="P127" s="10"/>
      <c r="Q127" s="10"/>
    </row>
    <row r="128" spans="1:22" s="11" customFormat="1" ht="61.5" customHeight="1">
      <c r="A128" s="72"/>
      <c r="B128" s="72"/>
      <c r="C128" s="72"/>
      <c r="D128" s="80"/>
      <c r="E128" s="81"/>
      <c r="F128" s="82"/>
      <c r="G128" s="82"/>
      <c r="H128" s="82"/>
      <c r="I128" s="83"/>
      <c r="J128" s="76"/>
      <c r="K128" s="76"/>
      <c r="L128" s="76"/>
      <c r="M128" s="77"/>
      <c r="N128" s="78"/>
      <c r="O128" s="10"/>
      <c r="P128" s="10"/>
      <c r="Q128" s="10"/>
    </row>
    <row r="129" spans="1:17" s="11" customFormat="1" ht="59.25" hidden="1" customHeight="1">
      <c r="A129" s="72"/>
      <c r="B129" s="72"/>
      <c r="C129" s="72"/>
      <c r="D129" s="80"/>
      <c r="E129" s="81"/>
      <c r="F129" s="82"/>
      <c r="G129" s="82"/>
      <c r="H129" s="82"/>
      <c r="I129" s="83"/>
      <c r="J129" s="76"/>
      <c r="K129" s="76"/>
      <c r="L129" s="76"/>
      <c r="M129" s="77"/>
      <c r="N129" s="78"/>
      <c r="O129" s="10"/>
      <c r="P129" s="10"/>
      <c r="Q129" s="10"/>
    </row>
    <row r="130" spans="1:17" s="11" customFormat="1" ht="69" hidden="1" customHeight="1">
      <c r="A130" s="72"/>
      <c r="B130" s="72"/>
      <c r="C130" s="72"/>
      <c r="D130" s="79"/>
      <c r="E130" s="74"/>
      <c r="F130" s="75"/>
      <c r="G130" s="75"/>
      <c r="H130" s="75"/>
      <c r="I130" s="83"/>
      <c r="J130" s="76"/>
      <c r="K130" s="76"/>
      <c r="L130" s="76"/>
      <c r="M130" s="77"/>
      <c r="N130" s="78"/>
      <c r="O130" s="10"/>
      <c r="P130" s="10"/>
      <c r="Q130" s="10"/>
    </row>
    <row r="131" spans="1:17" s="11" customFormat="1" ht="103.5" customHeight="1">
      <c r="A131" s="72"/>
      <c r="B131" s="72"/>
      <c r="C131" s="72"/>
      <c r="D131" s="79"/>
      <c r="E131" s="74"/>
      <c r="F131" s="75"/>
      <c r="G131" s="75"/>
      <c r="H131" s="75"/>
      <c r="I131" s="75"/>
      <c r="J131" s="76"/>
      <c r="K131" s="76"/>
      <c r="L131" s="76"/>
      <c r="M131" s="77"/>
      <c r="N131" s="78"/>
      <c r="O131" s="10"/>
      <c r="P131" s="10"/>
      <c r="Q131" s="10"/>
    </row>
    <row r="132" spans="1:17" s="11" customFormat="1" ht="30.75">
      <c r="A132" s="72"/>
      <c r="B132" s="72"/>
      <c r="C132" s="72"/>
      <c r="D132" s="79"/>
      <c r="E132" s="74"/>
      <c r="F132" s="75"/>
      <c r="G132" s="75"/>
      <c r="H132" s="75"/>
      <c r="I132" s="83"/>
      <c r="J132" s="76"/>
      <c r="K132" s="76"/>
      <c r="L132" s="76"/>
      <c r="M132" s="77"/>
      <c r="N132" s="78"/>
      <c r="O132" s="10"/>
      <c r="P132" s="10"/>
      <c r="Q132" s="10"/>
    </row>
    <row r="133" spans="1:17" s="11" customFormat="1" ht="30.75" hidden="1">
      <c r="A133" s="72"/>
      <c r="B133" s="72"/>
      <c r="C133" s="72"/>
      <c r="D133" s="79"/>
      <c r="E133" s="74"/>
      <c r="F133" s="75"/>
      <c r="G133" s="75"/>
      <c r="H133" s="75"/>
      <c r="I133" s="83"/>
      <c r="J133" s="76"/>
      <c r="K133" s="76"/>
      <c r="L133" s="76"/>
      <c r="M133" s="77"/>
      <c r="N133" s="78"/>
      <c r="O133" s="10"/>
      <c r="P133" s="10"/>
      <c r="Q133" s="10"/>
    </row>
    <row r="134" spans="1:17" s="11" customFormat="1" ht="163.5" customHeight="1">
      <c r="A134" s="72"/>
      <c r="B134" s="72"/>
      <c r="C134" s="72"/>
      <c r="D134" s="79"/>
      <c r="E134" s="74"/>
      <c r="F134" s="75"/>
      <c r="G134" s="75"/>
      <c r="H134" s="75"/>
      <c r="I134" s="75"/>
      <c r="J134" s="76"/>
      <c r="K134" s="76"/>
      <c r="L134" s="76"/>
      <c r="M134" s="77"/>
      <c r="N134" s="78"/>
      <c r="O134" s="10"/>
      <c r="P134" s="10"/>
      <c r="Q134" s="10"/>
    </row>
    <row r="135" spans="1:17" s="11" customFormat="1" ht="30.75">
      <c r="A135" s="72"/>
      <c r="B135" s="72"/>
      <c r="C135" s="72"/>
      <c r="D135" s="79"/>
      <c r="E135" s="74"/>
      <c r="F135" s="75"/>
      <c r="G135" s="75"/>
      <c r="H135" s="75"/>
      <c r="I135" s="75"/>
      <c r="J135" s="76"/>
      <c r="K135" s="76"/>
      <c r="L135" s="76"/>
      <c r="M135" s="77"/>
      <c r="N135" s="78"/>
      <c r="O135" s="10"/>
      <c r="P135" s="10"/>
      <c r="Q135" s="10"/>
    </row>
    <row r="136" spans="1:17" s="11" customFormat="1" ht="30.75">
      <c r="A136" s="72"/>
      <c r="B136" s="72"/>
      <c r="C136" s="72"/>
      <c r="D136" s="79"/>
      <c r="E136" s="74"/>
      <c r="F136" s="75"/>
      <c r="G136" s="75"/>
      <c r="H136" s="75"/>
      <c r="I136" s="75"/>
      <c r="J136" s="76"/>
      <c r="K136" s="76"/>
      <c r="L136" s="76"/>
      <c r="M136" s="77"/>
      <c r="N136" s="78"/>
      <c r="O136" s="10"/>
      <c r="P136" s="10"/>
      <c r="Q136" s="10"/>
    </row>
    <row r="137" spans="1:17" s="11" customFormat="1" ht="30.75" hidden="1">
      <c r="A137" s="72"/>
      <c r="B137" s="72"/>
      <c r="C137" s="72"/>
      <c r="D137" s="79"/>
      <c r="E137" s="74"/>
      <c r="F137" s="75"/>
      <c r="G137" s="75"/>
      <c r="H137" s="75"/>
      <c r="I137" s="83"/>
      <c r="J137" s="76"/>
      <c r="K137" s="76"/>
      <c r="L137" s="76"/>
      <c r="M137" s="77"/>
      <c r="N137" s="78"/>
      <c r="O137" s="10"/>
      <c r="P137" s="10"/>
      <c r="Q137" s="10"/>
    </row>
    <row r="138" spans="1:17" s="11" customFormat="1" ht="91.5" customHeight="1">
      <c r="A138" s="72"/>
      <c r="B138" s="72"/>
      <c r="C138" s="72"/>
      <c r="D138" s="79"/>
      <c r="E138" s="74"/>
      <c r="F138" s="75"/>
      <c r="G138" s="75"/>
      <c r="H138" s="75"/>
      <c r="I138" s="75"/>
      <c r="J138" s="76"/>
      <c r="K138" s="76"/>
      <c r="L138" s="76"/>
      <c r="M138" s="77"/>
      <c r="N138" s="78"/>
      <c r="O138" s="10"/>
      <c r="P138" s="10"/>
      <c r="Q138" s="10"/>
    </row>
    <row r="139" spans="1:17" s="11" customFormat="1" ht="135.75" customHeight="1">
      <c r="A139" s="72"/>
      <c r="B139" s="72"/>
      <c r="C139" s="72"/>
      <c r="D139" s="79"/>
      <c r="E139" s="74"/>
      <c r="F139" s="75"/>
      <c r="G139" s="75"/>
      <c r="H139" s="75"/>
      <c r="I139" s="75"/>
      <c r="J139" s="76"/>
      <c r="K139" s="76"/>
      <c r="L139" s="76"/>
      <c r="M139" s="77"/>
      <c r="N139" s="78"/>
      <c r="O139" s="10"/>
      <c r="P139" s="10"/>
      <c r="Q139" s="10"/>
    </row>
    <row r="140" spans="1:17" s="11" customFormat="1" ht="36" customHeight="1">
      <c r="A140" s="72"/>
      <c r="B140" s="72"/>
      <c r="C140" s="72"/>
      <c r="D140" s="79"/>
      <c r="E140" s="74"/>
      <c r="F140" s="75"/>
      <c r="G140" s="75"/>
      <c r="H140" s="75"/>
      <c r="I140" s="75"/>
      <c r="J140" s="76"/>
      <c r="K140" s="76"/>
      <c r="L140" s="76"/>
      <c r="M140" s="77"/>
      <c r="N140" s="78"/>
      <c r="O140" s="10"/>
      <c r="P140" s="10"/>
      <c r="Q140" s="10"/>
    </row>
    <row r="141" spans="1:17" s="11" customFormat="1" ht="32.25" hidden="1" customHeight="1">
      <c r="A141" s="72"/>
      <c r="B141" s="72"/>
      <c r="C141" s="72"/>
      <c r="D141" s="80"/>
      <c r="E141" s="81"/>
      <c r="F141" s="82"/>
      <c r="G141" s="82"/>
      <c r="H141" s="82"/>
      <c r="I141" s="83"/>
      <c r="J141" s="76"/>
      <c r="K141" s="76"/>
      <c r="L141" s="76"/>
      <c r="M141" s="77"/>
      <c r="N141" s="78"/>
      <c r="O141" s="10"/>
      <c r="P141" s="10"/>
      <c r="Q141" s="10"/>
    </row>
    <row r="142" spans="1:17" s="11" customFormat="1" ht="50.25" hidden="1" customHeight="1">
      <c r="A142" s="72"/>
      <c r="B142" s="72"/>
      <c r="C142" s="72"/>
      <c r="D142" s="80"/>
      <c r="E142" s="81"/>
      <c r="F142" s="82"/>
      <c r="G142" s="82"/>
      <c r="H142" s="82"/>
      <c r="I142" s="83"/>
      <c r="J142" s="76"/>
      <c r="K142" s="76"/>
      <c r="L142" s="76"/>
      <c r="M142" s="77"/>
      <c r="N142" s="78"/>
      <c r="O142" s="10"/>
      <c r="P142" s="10"/>
      <c r="Q142" s="10"/>
    </row>
    <row r="143" spans="1:17" s="85" customFormat="1" ht="160.5" customHeight="1" thickBot="1">
      <c r="A143" s="84"/>
      <c r="B143" s="107"/>
      <c r="C143" s="107"/>
      <c r="D143" s="80"/>
      <c r="E143" s="74"/>
      <c r="F143" s="75"/>
      <c r="G143" s="75"/>
      <c r="H143" s="75"/>
      <c r="I143" s="75"/>
      <c r="J143" s="76"/>
      <c r="K143" s="76"/>
      <c r="L143" s="76"/>
      <c r="M143" s="77"/>
      <c r="N143" s="78"/>
      <c r="O143" s="10"/>
      <c r="P143" s="10"/>
      <c r="Q143" s="10"/>
    </row>
    <row r="144" spans="1:17" s="50" customFormat="1" ht="49.5" hidden="1" customHeight="1" thickBot="1">
      <c r="A144" s="86"/>
      <c r="B144" s="108"/>
      <c r="C144" s="108"/>
      <c r="D144" s="87"/>
      <c r="E144" s="88"/>
      <c r="F144" s="89"/>
      <c r="G144" s="89"/>
      <c r="H144" s="89"/>
      <c r="I144" s="89"/>
      <c r="J144" s="89"/>
      <c r="K144" s="89"/>
      <c r="L144" s="89"/>
      <c r="M144" s="77"/>
      <c r="N144" s="78"/>
      <c r="O144" s="10"/>
      <c r="P144" s="10"/>
      <c r="Q144" s="10"/>
    </row>
    <row r="145" spans="1:17" s="95" customFormat="1" ht="100.5" hidden="1" customHeight="1" thickBot="1">
      <c r="A145" s="90"/>
      <c r="B145" s="106"/>
      <c r="C145" s="106"/>
      <c r="D145" s="87"/>
      <c r="E145" s="91"/>
      <c r="F145" s="92"/>
      <c r="G145" s="92"/>
      <c r="H145" s="92"/>
      <c r="I145" s="92"/>
      <c r="J145" s="92"/>
      <c r="K145" s="92"/>
      <c r="L145" s="92"/>
      <c r="M145" s="93"/>
      <c r="N145" s="94"/>
      <c r="O145" s="10"/>
      <c r="P145" s="10"/>
      <c r="Q145" s="10"/>
    </row>
    <row r="146" spans="1:17" s="102" customFormat="1" ht="54" customHeight="1" thickBot="1">
      <c r="A146" s="96"/>
      <c r="B146" s="96"/>
      <c r="C146" s="96"/>
      <c r="D146" s="97"/>
      <c r="E146" s="98"/>
      <c r="F146" s="99"/>
      <c r="G146" s="99"/>
      <c r="H146" s="99"/>
      <c r="I146" s="99"/>
      <c r="J146" s="99"/>
      <c r="K146" s="99"/>
      <c r="L146" s="99"/>
      <c r="M146" s="100"/>
      <c r="N146" s="101"/>
      <c r="O146" s="7"/>
      <c r="P146" s="7"/>
      <c r="Q146" s="7"/>
    </row>
    <row r="147" spans="1:17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</row>
    <row r="148" spans="1:17">
      <c r="J148" s="103"/>
      <c r="K148" s="103"/>
      <c r="L148" s="103"/>
    </row>
    <row r="149" spans="1:17">
      <c r="J149" s="103"/>
      <c r="K149" s="103"/>
      <c r="L149" s="103"/>
    </row>
    <row r="150" spans="1:17">
      <c r="J150" s="103"/>
      <c r="K150" s="103"/>
      <c r="L150" s="103"/>
    </row>
    <row r="156" spans="1:17" s="105" customFormat="1"/>
    <row r="157" spans="1:17" s="105" customFormat="1"/>
    <row r="158" spans="1:17" s="105" customFormat="1"/>
    <row r="159" spans="1:17" s="105" customFormat="1"/>
    <row r="160" spans="1:17" s="105" customFormat="1"/>
    <row r="161" s="105" customFormat="1"/>
    <row r="162" s="105" customFormat="1"/>
    <row r="163" s="105" customFormat="1"/>
    <row r="164" s="105" customFormat="1"/>
    <row r="165" s="105" customFormat="1"/>
    <row r="166" s="105" customFormat="1"/>
    <row r="167" s="105" customFormat="1"/>
    <row r="168" s="105" customFormat="1"/>
    <row r="169" s="105" customFormat="1"/>
    <row r="170" s="105" customFormat="1"/>
    <row r="171" s="105" customFormat="1"/>
    <row r="172" s="105" customFormat="1"/>
    <row r="173" s="105" customFormat="1"/>
    <row r="174" s="105" customFormat="1"/>
    <row r="175" s="105" customFormat="1"/>
    <row r="176" s="105" customFormat="1"/>
    <row r="177" s="105" customFormat="1"/>
    <row r="178" s="105" customFormat="1"/>
    <row r="179" s="105" customFormat="1"/>
    <row r="180" s="105" customFormat="1"/>
    <row r="181" s="105" customFormat="1"/>
    <row r="182" s="105" customFormat="1"/>
    <row r="183" s="105" customFormat="1"/>
    <row r="184" s="105" customFormat="1"/>
    <row r="185" s="105" customFormat="1"/>
    <row r="186" s="105" customFormat="1"/>
    <row r="187" s="105" customFormat="1"/>
    <row r="188" s="105" customFormat="1"/>
    <row r="189" s="105" customFormat="1"/>
    <row r="190" s="105" customFormat="1"/>
    <row r="191" s="105" customFormat="1"/>
    <row r="192" s="105" customFormat="1"/>
    <row r="193" s="105" customFormat="1"/>
    <row r="194" s="105" customFormat="1"/>
    <row r="195" s="105" customFormat="1"/>
    <row r="196" s="105" customFormat="1"/>
    <row r="197" s="105" customFormat="1"/>
    <row r="198" s="105" customFormat="1"/>
    <row r="199" s="105" customFormat="1"/>
    <row r="200" s="105" customFormat="1"/>
    <row r="201" s="105" customFormat="1"/>
    <row r="202" s="105" customFormat="1"/>
    <row r="203" s="105" customFormat="1"/>
    <row r="204" s="105" customFormat="1"/>
    <row r="205" s="105" customFormat="1"/>
    <row r="206" s="105" customFormat="1"/>
    <row r="207" s="105" customFormat="1"/>
    <row r="208" s="105" customFormat="1"/>
    <row r="209" s="105" customFormat="1"/>
    <row r="210" s="105" customFormat="1"/>
    <row r="211" s="105" customFormat="1"/>
    <row r="212" s="105" customFormat="1"/>
    <row r="213" s="105" customFormat="1"/>
    <row r="214" s="105" customFormat="1"/>
    <row r="215" s="105" customFormat="1"/>
    <row r="216" s="105" customFormat="1"/>
    <row r="217" s="105" customFormat="1"/>
    <row r="218" s="105" customFormat="1"/>
    <row r="219" s="105" customFormat="1"/>
    <row r="220" s="105" customFormat="1"/>
    <row r="221" s="105" customFormat="1"/>
    <row r="222" s="105" customFormat="1"/>
    <row r="223" s="105" customFormat="1"/>
    <row r="224" s="105" customFormat="1"/>
    <row r="225" s="105" customFormat="1"/>
    <row r="226" s="105" customFormat="1"/>
    <row r="227" s="105" customFormat="1"/>
    <row r="228" s="105" customFormat="1"/>
    <row r="229" s="105" customFormat="1"/>
    <row r="230" s="105" customFormat="1"/>
    <row r="231" s="105" customFormat="1"/>
    <row r="232" s="105" customFormat="1"/>
    <row r="233" s="105" customFormat="1"/>
    <row r="234" s="105" customFormat="1"/>
    <row r="235" s="105" customFormat="1"/>
    <row r="236" s="105" customFormat="1"/>
    <row r="237" s="105" customFormat="1"/>
    <row r="238" s="105" customFormat="1"/>
    <row r="239" s="105" customFormat="1"/>
    <row r="240" s="105" customFormat="1"/>
    <row r="241" s="105" customFormat="1"/>
    <row r="242" s="105" customFormat="1"/>
    <row r="243" s="105" customFormat="1"/>
    <row r="244" s="105" customFormat="1"/>
    <row r="245" s="105" customFormat="1"/>
    <row r="246" s="105" customFormat="1"/>
    <row r="247" s="105" customFormat="1"/>
    <row r="248" s="105" customFormat="1"/>
    <row r="249" s="105" customFormat="1"/>
    <row r="250" s="105" customFormat="1"/>
    <row r="251" s="105" customFormat="1"/>
    <row r="252" s="105" customFormat="1"/>
    <row r="253" s="105" customFormat="1"/>
    <row r="254" s="105" customFormat="1"/>
    <row r="255" s="105" customFormat="1"/>
    <row r="256" s="105" customFormat="1"/>
    <row r="257" s="105" customFormat="1"/>
    <row r="258" s="105" customFormat="1"/>
    <row r="259" s="105" customFormat="1"/>
    <row r="260" s="105" customFormat="1"/>
    <row r="261" s="105" customFormat="1"/>
    <row r="262" s="105" customFormat="1"/>
    <row r="263" s="105" customFormat="1"/>
    <row r="264" s="105" customFormat="1"/>
    <row r="265" s="105" customFormat="1"/>
    <row r="266" s="105" customFormat="1"/>
    <row r="267" s="105" customFormat="1"/>
    <row r="268" s="105" customFormat="1"/>
    <row r="269" s="105" customFormat="1"/>
    <row r="270" s="105" customFormat="1"/>
    <row r="271" s="105" customFormat="1"/>
    <row r="272" s="105" customFormat="1"/>
    <row r="273" s="105" customFormat="1"/>
    <row r="274" s="105" customFormat="1"/>
    <row r="275" s="105" customFormat="1"/>
    <row r="276" s="105" customFormat="1"/>
    <row r="277" s="105" customFormat="1"/>
    <row r="278" s="105" customFormat="1"/>
    <row r="279" s="105" customFormat="1"/>
    <row r="280" s="105" customFormat="1"/>
    <row r="281" s="105" customFormat="1"/>
    <row r="282" s="105" customFormat="1"/>
    <row r="283" s="105" customFormat="1"/>
    <row r="284" s="105" customFormat="1"/>
    <row r="285" s="105" customFormat="1"/>
    <row r="286" s="105" customFormat="1"/>
    <row r="287" s="105" customFormat="1"/>
    <row r="288" s="105" customFormat="1"/>
    <row r="289" s="105" customFormat="1"/>
    <row r="290" s="105" customFormat="1"/>
    <row r="291" s="105" customFormat="1"/>
    <row r="292" s="105" customFormat="1"/>
    <row r="293" s="105" customFormat="1"/>
    <row r="294" s="105" customFormat="1"/>
    <row r="295" s="105" customFormat="1"/>
    <row r="296" s="105" customFormat="1"/>
    <row r="297" s="105" customFormat="1"/>
    <row r="298" s="105" customFormat="1"/>
    <row r="299" s="105" customFormat="1"/>
    <row r="300" s="105" customFormat="1"/>
    <row r="301" s="105" customFormat="1"/>
    <row r="302" s="105" customFormat="1"/>
    <row r="303" s="105" customFormat="1"/>
    <row r="304" s="105" customFormat="1"/>
    <row r="305" s="105" customFormat="1"/>
    <row r="306" s="105" customFormat="1"/>
    <row r="307" s="105" customFormat="1"/>
    <row r="308" s="105" customFormat="1"/>
    <row r="309" s="105" customFormat="1"/>
    <row r="310" s="105" customFormat="1"/>
    <row r="311" s="105" customFormat="1"/>
    <row r="312" s="105" customFormat="1"/>
    <row r="313" s="105" customFormat="1"/>
    <row r="314" s="105" customFormat="1"/>
    <row r="315" s="105" customFormat="1"/>
    <row r="316" s="105" customFormat="1"/>
    <row r="317" s="105" customFormat="1"/>
    <row r="318" s="105" customFormat="1"/>
    <row r="319" s="105" customFormat="1"/>
    <row r="320" s="105" customFormat="1"/>
    <row r="321" s="105" customFormat="1"/>
    <row r="322" s="105" customFormat="1"/>
    <row r="323" s="105" customFormat="1"/>
    <row r="324" s="105" customFormat="1"/>
    <row r="325" s="105" customFormat="1"/>
    <row r="326" s="105" customFormat="1"/>
    <row r="327" s="105" customFormat="1"/>
    <row r="328" s="105" customFormat="1"/>
    <row r="329" s="105" customFormat="1"/>
    <row r="330" s="105" customFormat="1"/>
    <row r="331" s="105" customFormat="1"/>
    <row r="332" s="105" customFormat="1"/>
    <row r="333" s="105" customFormat="1"/>
    <row r="334" s="105" customFormat="1"/>
    <row r="335" s="105" customFormat="1"/>
    <row r="336" s="105" customFormat="1"/>
    <row r="337" s="105" customFormat="1"/>
    <row r="338" s="105" customFormat="1"/>
    <row r="339" s="105" customFormat="1"/>
    <row r="340" s="105" customFormat="1"/>
    <row r="341" s="105" customFormat="1"/>
    <row r="342" s="105" customFormat="1"/>
    <row r="343" s="105" customFormat="1"/>
    <row r="344" s="105" customFormat="1"/>
    <row r="345" s="105" customFormat="1"/>
    <row r="346" s="105" customFormat="1"/>
    <row r="347" s="105" customFormat="1"/>
    <row r="348" s="105" customFormat="1"/>
    <row r="349" s="105" customFormat="1"/>
    <row r="350" s="105" customFormat="1"/>
    <row r="351" s="105" customFormat="1"/>
    <row r="352" s="105" customFormat="1"/>
    <row r="353" s="105" customFormat="1"/>
    <row r="354" s="105" customFormat="1"/>
    <row r="355" s="105" customFormat="1"/>
    <row r="356" s="105" customFormat="1"/>
    <row r="357" s="105" customFormat="1"/>
    <row r="358" s="105" customFormat="1"/>
    <row r="359" s="105" customFormat="1"/>
    <row r="360" s="105" customFormat="1"/>
    <row r="361" s="105" customFormat="1"/>
    <row r="362" s="105" customFormat="1"/>
    <row r="363" s="105" customFormat="1"/>
    <row r="364" s="105" customFormat="1"/>
    <row r="365" s="105" customFormat="1"/>
    <row r="366" s="105" customFormat="1"/>
    <row r="367" s="105" customFormat="1"/>
    <row r="368" s="105" customFormat="1"/>
    <row r="369" s="105" customFormat="1"/>
    <row r="370" s="105" customFormat="1"/>
    <row r="371" s="105" customFormat="1"/>
    <row r="372" s="105" customFormat="1"/>
    <row r="373" s="105" customFormat="1"/>
    <row r="374" s="105" customFormat="1"/>
    <row r="375" s="105" customFormat="1"/>
    <row r="376" s="105" customFormat="1"/>
    <row r="377" s="105" customFormat="1"/>
    <row r="378" s="105" customFormat="1"/>
    <row r="379" s="105" customFormat="1"/>
    <row r="380" s="105" customFormat="1"/>
    <row r="381" s="105" customFormat="1"/>
    <row r="382" s="105" customFormat="1"/>
    <row r="383" s="105" customFormat="1"/>
    <row r="384" s="105" customFormat="1"/>
    <row r="385" s="105" customFormat="1"/>
    <row r="386" s="105" customFormat="1"/>
    <row r="387" s="105" customFormat="1"/>
    <row r="388" s="105" customFormat="1"/>
    <row r="389" s="105" customFormat="1"/>
    <row r="390" s="105" customFormat="1"/>
    <row r="391" s="105" customFormat="1"/>
    <row r="392" s="105" customFormat="1"/>
    <row r="393" s="105" customFormat="1"/>
    <row r="394" s="105" customFormat="1"/>
    <row r="395" s="105" customFormat="1"/>
    <row r="396" s="105" customFormat="1"/>
    <row r="397" s="105" customFormat="1"/>
    <row r="398" s="105" customFormat="1"/>
    <row r="399" s="105" customFormat="1"/>
    <row r="400" s="105" customFormat="1"/>
    <row r="401" s="105" customFormat="1"/>
    <row r="402" s="105" customFormat="1"/>
    <row r="403" s="105" customFormat="1"/>
    <row r="404" s="105" customFormat="1"/>
    <row r="405" s="105" customFormat="1"/>
    <row r="406" s="105" customFormat="1"/>
    <row r="407" s="105" customFormat="1"/>
    <row r="408" s="105" customFormat="1"/>
    <row r="409" s="105" customFormat="1"/>
    <row r="410" s="105" customFormat="1"/>
    <row r="411" s="105" customFormat="1"/>
    <row r="412" s="105" customFormat="1"/>
    <row r="413" s="105" customFormat="1"/>
    <row r="414" s="105" customFormat="1"/>
    <row r="415" s="105" customFormat="1"/>
    <row r="416" s="105" customFormat="1"/>
    <row r="417" s="105" customFormat="1"/>
    <row r="418" s="105" customFormat="1"/>
    <row r="419" s="105" customFormat="1"/>
    <row r="420" s="105" customFormat="1"/>
    <row r="421" s="105" customFormat="1"/>
    <row r="422" s="105" customFormat="1"/>
    <row r="423" s="105" customFormat="1"/>
    <row r="424" s="105" customFormat="1"/>
    <row r="425" s="105" customFormat="1"/>
    <row r="426" s="105" customFormat="1"/>
    <row r="427" s="105" customFormat="1"/>
    <row r="428" s="105" customFormat="1"/>
    <row r="429" s="105" customFormat="1"/>
    <row r="430" s="105" customFormat="1"/>
    <row r="431" s="105" customFormat="1"/>
    <row r="432" s="105" customFormat="1"/>
    <row r="433" s="105" customFormat="1"/>
    <row r="434" s="105" customFormat="1"/>
    <row r="435" s="105" customFormat="1"/>
    <row r="436" s="105" customFormat="1"/>
    <row r="437" s="105" customFormat="1"/>
    <row r="438" s="105" customFormat="1"/>
    <row r="439" s="105" customFormat="1"/>
    <row r="440" s="105" customFormat="1"/>
    <row r="441" s="105" customFormat="1"/>
    <row r="442" s="105" customFormat="1"/>
    <row r="443" s="105" customFormat="1"/>
    <row r="444" s="105" customFormat="1"/>
    <row r="445" s="105" customFormat="1"/>
    <row r="446" s="105" customFormat="1"/>
    <row r="447" s="105" customFormat="1"/>
    <row r="448" s="105" customFormat="1"/>
    <row r="449" s="105" customFormat="1"/>
    <row r="450" s="105" customFormat="1"/>
    <row r="451" s="105" customFormat="1"/>
    <row r="452" s="105" customFormat="1"/>
    <row r="453" s="105" customFormat="1"/>
    <row r="454" s="105" customFormat="1"/>
    <row r="455" s="105" customFormat="1"/>
    <row r="456" s="105" customFormat="1"/>
    <row r="457" s="105" customFormat="1"/>
    <row r="458" s="105" customFormat="1"/>
    <row r="459" s="105" customFormat="1"/>
    <row r="460" s="105" customFormat="1"/>
    <row r="461" s="105" customFormat="1"/>
    <row r="462" s="105" customFormat="1"/>
    <row r="463" s="105" customFormat="1"/>
    <row r="464" s="105" customFormat="1"/>
    <row r="465" s="105" customFormat="1"/>
    <row r="466" s="105" customFormat="1"/>
    <row r="467" s="105" customFormat="1"/>
    <row r="468" s="105" customFormat="1"/>
    <row r="469" s="105" customFormat="1"/>
    <row r="470" s="105" customFormat="1"/>
    <row r="471" s="105" customFormat="1"/>
    <row r="472" s="105" customFormat="1"/>
    <row r="473" s="105" customFormat="1"/>
    <row r="474" s="105" customFormat="1"/>
    <row r="475" s="105" customFormat="1"/>
    <row r="476" s="105" customFormat="1"/>
    <row r="477" s="105" customFormat="1"/>
    <row r="478" s="105" customFormat="1"/>
    <row r="479" s="105" customFormat="1"/>
    <row r="480" s="105" customFormat="1"/>
    <row r="481" s="105" customFormat="1"/>
    <row r="482" s="105" customFormat="1"/>
    <row r="483" s="105" customFormat="1"/>
    <row r="484" s="105" customFormat="1"/>
    <row r="485" s="105" customFormat="1"/>
    <row r="486" s="105" customFormat="1"/>
    <row r="487" s="105" customFormat="1"/>
    <row r="488" s="105" customFormat="1"/>
    <row r="489" s="105" customFormat="1"/>
    <row r="490" s="105" customFormat="1"/>
    <row r="491" s="105" customFormat="1"/>
    <row r="492" s="105" customFormat="1"/>
    <row r="493" s="105" customFormat="1"/>
    <row r="494" s="105" customFormat="1"/>
    <row r="495" s="105" customFormat="1"/>
    <row r="496" s="105" customFormat="1"/>
    <row r="497" s="105" customFormat="1"/>
    <row r="498" s="105" customFormat="1"/>
    <row r="499" s="105" customFormat="1"/>
    <row r="500" s="105" customFormat="1"/>
    <row r="501" s="105" customFormat="1"/>
    <row r="502" s="105" customFormat="1"/>
    <row r="503" s="105" customFormat="1"/>
    <row r="504" s="105" customFormat="1"/>
    <row r="505" s="105" customFormat="1"/>
    <row r="506" s="105" customFormat="1"/>
    <row r="507" s="105" customFormat="1"/>
    <row r="508" s="105" customFormat="1"/>
    <row r="509" s="105" customFormat="1"/>
    <row r="510" s="105" customFormat="1"/>
    <row r="511" s="105" customFormat="1"/>
    <row r="512" s="105" customFormat="1"/>
    <row r="513" s="105" customFormat="1"/>
    <row r="514" s="105" customFormat="1"/>
    <row r="515" s="105" customFormat="1"/>
    <row r="516" s="105" customFormat="1"/>
    <row r="517" s="105" customFormat="1"/>
    <row r="518" s="105" customFormat="1"/>
    <row r="519" s="105" customFormat="1"/>
    <row r="520" s="105" customFormat="1"/>
    <row r="521" s="105" customFormat="1"/>
    <row r="522" s="105" customFormat="1"/>
    <row r="523" s="105" customFormat="1"/>
    <row r="524" s="105" customFormat="1"/>
    <row r="525" s="105" customFormat="1"/>
    <row r="526" s="105" customFormat="1"/>
    <row r="527" s="105" customFormat="1"/>
    <row r="528" s="105" customFormat="1"/>
    <row r="529" s="105" customFormat="1"/>
    <row r="530" s="105" customFormat="1"/>
    <row r="531" s="105" customFormat="1"/>
    <row r="532" s="105" customFormat="1"/>
    <row r="533" s="105" customFormat="1"/>
    <row r="534" s="105" customFormat="1"/>
    <row r="535" s="105" customFormat="1"/>
    <row r="536" s="105" customFormat="1"/>
    <row r="537" s="105" customFormat="1"/>
    <row r="538" s="105" customFormat="1"/>
    <row r="539" s="105" customFormat="1"/>
    <row r="540" s="105" customFormat="1"/>
    <row r="541" s="105" customFormat="1"/>
    <row r="542" s="105" customFormat="1"/>
    <row r="543" s="105" customFormat="1"/>
    <row r="544" s="105" customFormat="1"/>
    <row r="545" s="105" customFormat="1"/>
    <row r="546" s="105" customFormat="1"/>
    <row r="547" s="105" customFormat="1"/>
    <row r="548" s="105" customFormat="1"/>
    <row r="549" s="105" customFormat="1"/>
    <row r="550" s="105" customFormat="1"/>
    <row r="551" s="105" customFormat="1"/>
    <row r="552" s="105" customFormat="1"/>
    <row r="553" s="105" customFormat="1"/>
    <row r="554" s="105" customFormat="1"/>
    <row r="555" s="105" customFormat="1"/>
    <row r="556" s="105" customFormat="1"/>
    <row r="557" s="105" customFormat="1"/>
    <row r="558" s="105" customFormat="1"/>
    <row r="559" s="105" customFormat="1"/>
    <row r="560" s="105" customFormat="1"/>
    <row r="561" s="105" customFormat="1"/>
    <row r="562" s="105" customFormat="1"/>
    <row r="563" s="105" customFormat="1"/>
    <row r="564" s="105" customFormat="1"/>
    <row r="565" s="105" customFormat="1"/>
    <row r="566" s="105" customFormat="1"/>
    <row r="567" s="105" customFormat="1"/>
    <row r="568" s="105" customFormat="1"/>
    <row r="569" s="105" customFormat="1"/>
    <row r="570" s="105" customFormat="1"/>
    <row r="571" s="105" customFormat="1"/>
    <row r="572" s="105" customFormat="1"/>
    <row r="573" s="105" customFormat="1"/>
    <row r="574" s="105" customFormat="1"/>
    <row r="575" s="105" customFormat="1"/>
    <row r="576" s="105" customFormat="1"/>
    <row r="577" s="105" customFormat="1"/>
    <row r="578" s="105" customFormat="1"/>
    <row r="579" s="105" customFormat="1"/>
    <row r="580" s="105" customFormat="1"/>
    <row r="581" s="105" customFormat="1"/>
    <row r="582" s="105" customFormat="1"/>
    <row r="583" s="105" customFormat="1"/>
    <row r="584" s="105" customFormat="1"/>
    <row r="585" s="105" customFormat="1"/>
    <row r="586" s="105" customFormat="1"/>
    <row r="587" s="105" customFormat="1"/>
    <row r="588" s="105" customFormat="1"/>
    <row r="589" s="105" customFormat="1"/>
    <row r="590" s="105" customFormat="1"/>
    <row r="591" s="105" customFormat="1"/>
    <row r="592" s="105" customFormat="1"/>
    <row r="593" s="105" customFormat="1"/>
    <row r="594" s="105" customFormat="1"/>
    <row r="595" s="105" customFormat="1"/>
    <row r="596" s="105" customFormat="1"/>
    <row r="597" s="105" customFormat="1"/>
    <row r="598" s="105" customFormat="1"/>
    <row r="599" s="105" customFormat="1"/>
    <row r="600" s="105" customFormat="1"/>
    <row r="601" s="105" customFormat="1"/>
    <row r="602" s="105" customFormat="1"/>
    <row r="603" s="105" customFormat="1"/>
    <row r="604" s="105" customFormat="1"/>
    <row r="605" s="105" customFormat="1"/>
    <row r="606" s="105" customFormat="1"/>
    <row r="607" s="105" customFormat="1"/>
    <row r="608" s="105" customFormat="1"/>
    <row r="609" s="105" customFormat="1"/>
    <row r="610" s="105" customFormat="1"/>
    <row r="611" s="105" customFormat="1"/>
    <row r="612" s="105" customFormat="1"/>
    <row r="613" s="105" customFormat="1"/>
    <row r="614" s="105" customFormat="1"/>
    <row r="615" s="105" customFormat="1"/>
    <row r="616" s="105" customFormat="1"/>
    <row r="617" s="105" customFormat="1"/>
    <row r="618" s="105" customFormat="1"/>
  </sheetData>
  <mergeCells count="13">
    <mergeCell ref="L3:L4"/>
    <mergeCell ref="M3:M4"/>
    <mergeCell ref="N3:N4"/>
    <mergeCell ref="E1:M1"/>
    <mergeCell ref="A2:A4"/>
    <mergeCell ref="D2:D4"/>
    <mergeCell ref="F2:L2"/>
    <mergeCell ref="E3:E4"/>
    <mergeCell ref="F3:F4"/>
    <mergeCell ref="G3:G4"/>
    <mergeCell ref="H3:H4"/>
    <mergeCell ref="I3:I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16.05.16</vt:lpstr>
      <vt:lpstr>'16.05.16'!Заголовки_для_печати</vt:lpstr>
      <vt:lpstr>'16.05.16'!Область_печати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eHOV</cp:lastModifiedBy>
  <cp:lastPrinted>2016-05-13T09:22:32Z</cp:lastPrinted>
  <dcterms:created xsi:type="dcterms:W3CDTF">2016-01-20T14:08:52Z</dcterms:created>
  <dcterms:modified xsi:type="dcterms:W3CDTF">2016-05-16T14:19:00Z</dcterms:modified>
</cp:coreProperties>
</file>