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240"/>
  </bookViews>
  <sheets>
    <sheet name="01 04 16" sheetId="1" r:id="rId1"/>
  </sheets>
  <externalReferences>
    <externalReference r:id="rId2"/>
  </externalReferences>
  <definedNames>
    <definedName name="_xlnm.Print_Titles" localSheetId="0">'01 04 16'!$A:$E</definedName>
    <definedName name="_xlnm.Print_Area" localSheetId="0">'01 04 16'!$D$1:$M$123</definedName>
  </definedNames>
  <calcPr calcId="152511" refMode="R1C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1" i="1"/>
  <c r="K121"/>
  <c r="M120"/>
  <c r="L120"/>
  <c r="K120"/>
  <c r="J120"/>
  <c r="M119"/>
  <c r="L119"/>
  <c r="K119"/>
  <c r="J119"/>
  <c r="M118"/>
  <c r="L118"/>
  <c r="K118"/>
  <c r="J118"/>
  <c r="K117"/>
  <c r="J117"/>
  <c r="I117"/>
  <c r="M117" s="1"/>
  <c r="H117"/>
  <c r="G117"/>
  <c r="G116" s="1"/>
  <c r="I116"/>
  <c r="L116" s="1"/>
  <c r="H116"/>
  <c r="M115"/>
  <c r="L115"/>
  <c r="K115"/>
  <c r="J115"/>
  <c r="L114"/>
  <c r="I114"/>
  <c r="K114" s="1"/>
  <c r="H114"/>
  <c r="H112" s="1"/>
  <c r="G114"/>
  <c r="M113"/>
  <c r="K113"/>
  <c r="I112"/>
  <c r="L112" s="1"/>
  <c r="G112"/>
  <c r="M111"/>
  <c r="L111"/>
  <c r="K111"/>
  <c r="J111"/>
  <c r="M110"/>
  <c r="K110"/>
  <c r="M109"/>
  <c r="K109"/>
  <c r="J109"/>
  <c r="M108"/>
  <c r="L108"/>
  <c r="K108"/>
  <c r="J108"/>
  <c r="I107"/>
  <c r="L107" s="1"/>
  <c r="H107"/>
  <c r="G107"/>
  <c r="L106"/>
  <c r="I106"/>
  <c r="K106" s="1"/>
  <c r="I105"/>
  <c r="L105" s="1"/>
  <c r="H105"/>
  <c r="G105"/>
  <c r="M104"/>
  <c r="K104"/>
  <c r="M103"/>
  <c r="K103"/>
  <c r="M102"/>
  <c r="L102"/>
  <c r="K102"/>
  <c r="J102"/>
  <c r="M101"/>
  <c r="L101"/>
  <c r="K101"/>
  <c r="J101"/>
  <c r="M100"/>
  <c r="L100"/>
  <c r="K100"/>
  <c r="J100"/>
  <c r="M99"/>
  <c r="L99"/>
  <c r="K99"/>
  <c r="M98"/>
  <c r="L98"/>
  <c r="K98"/>
  <c r="J98"/>
  <c r="M97"/>
  <c r="K97"/>
  <c r="M96"/>
  <c r="L96"/>
  <c r="K96"/>
  <c r="M95"/>
  <c r="K95"/>
  <c r="M94"/>
  <c r="K94"/>
  <c r="M93"/>
  <c r="L93"/>
  <c r="K93"/>
  <c r="K92"/>
  <c r="I92"/>
  <c r="J92" s="1"/>
  <c r="H92"/>
  <c r="H91" s="1"/>
  <c r="G92"/>
  <c r="G91" s="1"/>
  <c r="F92"/>
  <c r="M90"/>
  <c r="L90"/>
  <c r="K90"/>
  <c r="J90"/>
  <c r="M89"/>
  <c r="L89"/>
  <c r="K89"/>
  <c r="J89"/>
  <c r="K88"/>
  <c r="J88"/>
  <c r="I88"/>
  <c r="M88" s="1"/>
  <c r="H88"/>
  <c r="G88"/>
  <c r="F88"/>
  <c r="M87"/>
  <c r="K87"/>
  <c r="M86"/>
  <c r="L86"/>
  <c r="K86"/>
  <c r="J86"/>
  <c r="L85"/>
  <c r="I85"/>
  <c r="K85" s="1"/>
  <c r="H85"/>
  <c r="H84" s="1"/>
  <c r="G85"/>
  <c r="G84"/>
  <c r="M82"/>
  <c r="K82"/>
  <c r="M81"/>
  <c r="K81"/>
  <c r="J81"/>
  <c r="M80"/>
  <c r="K80"/>
  <c r="M79"/>
  <c r="K79"/>
  <c r="J79"/>
  <c r="K78"/>
  <c r="J78"/>
  <c r="I78"/>
  <c r="M78" s="1"/>
  <c r="H78"/>
  <c r="G78"/>
  <c r="G77" s="1"/>
  <c r="M77" s="1"/>
  <c r="I77"/>
  <c r="K77" s="1"/>
  <c r="H77"/>
  <c r="M76"/>
  <c r="K76"/>
  <c r="M75"/>
  <c r="L75"/>
  <c r="K75"/>
  <c r="J75"/>
  <c r="M74"/>
  <c r="L74"/>
  <c r="K74"/>
  <c r="J74"/>
  <c r="M73"/>
  <c r="K73"/>
  <c r="K72"/>
  <c r="I72"/>
  <c r="M72" s="1"/>
  <c r="H72"/>
  <c r="J72" s="1"/>
  <c r="G72"/>
  <c r="L72" s="1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I61"/>
  <c r="M61" s="1"/>
  <c r="H61"/>
  <c r="H43" s="1"/>
  <c r="G61"/>
  <c r="M60"/>
  <c r="K60"/>
  <c r="M59"/>
  <c r="L59"/>
  <c r="K59"/>
  <c r="J59"/>
  <c r="I58"/>
  <c r="L58" s="1"/>
  <c r="H58"/>
  <c r="G58"/>
  <c r="M57"/>
  <c r="K57"/>
  <c r="M56"/>
  <c r="L56"/>
  <c r="K56"/>
  <c r="J56"/>
  <c r="K55"/>
  <c r="J55"/>
  <c r="I55"/>
  <c r="M55" s="1"/>
  <c r="H55"/>
  <c r="G55"/>
  <c r="F55"/>
  <c r="M54"/>
  <c r="L54"/>
  <c r="K54"/>
  <c r="M53"/>
  <c r="L53"/>
  <c r="K53"/>
  <c r="M52"/>
  <c r="L52"/>
  <c r="K52"/>
  <c r="J52"/>
  <c r="M51"/>
  <c r="L51"/>
  <c r="K51"/>
  <c r="J51"/>
  <c r="M50"/>
  <c r="L50"/>
  <c r="K50"/>
  <c r="J50"/>
  <c r="M49"/>
  <c r="L49"/>
  <c r="K49"/>
  <c r="J49"/>
  <c r="M48"/>
  <c r="L48"/>
  <c r="K48"/>
  <c r="J48"/>
  <c r="M47"/>
  <c r="K47"/>
  <c r="M46"/>
  <c r="L46"/>
  <c r="K46"/>
  <c r="J46"/>
  <c r="M45"/>
  <c r="L45"/>
  <c r="K45"/>
  <c r="J45"/>
  <c r="K44"/>
  <c r="J44"/>
  <c r="I44"/>
  <c r="M44" s="1"/>
  <c r="H44"/>
  <c r="G44"/>
  <c r="G43" s="1"/>
  <c r="I43"/>
  <c r="M42"/>
  <c r="K42"/>
  <c r="I41"/>
  <c r="M41" s="1"/>
  <c r="M40"/>
  <c r="I40"/>
  <c r="K40" s="1"/>
  <c r="M39"/>
  <c r="L39"/>
  <c r="K39"/>
  <c r="J39"/>
  <c r="L38"/>
  <c r="I38"/>
  <c r="K38" s="1"/>
  <c r="H38"/>
  <c r="G38"/>
  <c r="M37"/>
  <c r="K37"/>
  <c r="M36"/>
  <c r="I36"/>
  <c r="L36" s="1"/>
  <c r="H36"/>
  <c r="G36"/>
  <c r="M35"/>
  <c r="L35"/>
  <c r="K35"/>
  <c r="J35"/>
  <c r="L34"/>
  <c r="K34"/>
  <c r="I34"/>
  <c r="J34" s="1"/>
  <c r="L33"/>
  <c r="I33"/>
  <c r="K33" s="1"/>
  <c r="H33"/>
  <c r="H24" s="1"/>
  <c r="G33"/>
  <c r="I32"/>
  <c r="M32" s="1"/>
  <c r="I31"/>
  <c r="M31" s="1"/>
  <c r="M30"/>
  <c r="K30"/>
  <c r="M29"/>
  <c r="K29"/>
  <c r="I28"/>
  <c r="L28" s="1"/>
  <c r="H27"/>
  <c r="G27"/>
  <c r="M26"/>
  <c r="K26"/>
  <c r="I25"/>
  <c r="G24"/>
  <c r="I23"/>
  <c r="L23" s="1"/>
  <c r="I22"/>
  <c r="M22" s="1"/>
  <c r="M21"/>
  <c r="I21"/>
  <c r="K20"/>
  <c r="J20"/>
  <c r="I20"/>
  <c r="M20" s="1"/>
  <c r="L19"/>
  <c r="K19"/>
  <c r="I19"/>
  <c r="J19" s="1"/>
  <c r="L18"/>
  <c r="I18"/>
  <c r="K18" s="1"/>
  <c r="I17"/>
  <c r="K16"/>
  <c r="J16"/>
  <c r="I16"/>
  <c r="M16" s="1"/>
  <c r="M15"/>
  <c r="K15"/>
  <c r="M14"/>
  <c r="L14"/>
  <c r="K14"/>
  <c r="J14"/>
  <c r="H13"/>
  <c r="G13"/>
  <c r="L12"/>
  <c r="I12"/>
  <c r="K12" s="1"/>
  <c r="I11"/>
  <c r="M10"/>
  <c r="K10"/>
  <c r="L9"/>
  <c r="I9"/>
  <c r="K9" s="1"/>
  <c r="M8"/>
  <c r="I8"/>
  <c r="H7"/>
  <c r="G7"/>
  <c r="G6" s="1"/>
  <c r="G5" s="1"/>
  <c r="F7"/>
  <c r="H6"/>
  <c r="H5" s="1"/>
  <c r="L11" l="1"/>
  <c r="J11"/>
  <c r="K11"/>
  <c r="M11"/>
  <c r="L17"/>
  <c r="K17"/>
  <c r="J17"/>
  <c r="G83"/>
  <c r="L8"/>
  <c r="I7"/>
  <c r="K8"/>
  <c r="J8"/>
  <c r="I13"/>
  <c r="M17"/>
  <c r="L43"/>
  <c r="G122"/>
  <c r="L21"/>
  <c r="J21"/>
  <c r="K21"/>
  <c r="H83"/>
  <c r="H122" s="1"/>
  <c r="M43"/>
  <c r="M58"/>
  <c r="M105"/>
  <c r="M112"/>
  <c r="M9"/>
  <c r="K25"/>
  <c r="J28"/>
  <c r="K32"/>
  <c r="M33"/>
  <c r="M38"/>
  <c r="J58"/>
  <c r="L92"/>
  <c r="J107"/>
  <c r="J112"/>
  <c r="J9"/>
  <c r="J12"/>
  <c r="L16"/>
  <c r="J18"/>
  <c r="M19"/>
  <c r="L20"/>
  <c r="K22"/>
  <c r="K23"/>
  <c r="M25"/>
  <c r="K28"/>
  <c r="K31"/>
  <c r="J33"/>
  <c r="M34"/>
  <c r="K36"/>
  <c r="J38"/>
  <c r="K41"/>
  <c r="K43"/>
  <c r="L44"/>
  <c r="L55"/>
  <c r="K58"/>
  <c r="K61"/>
  <c r="J77"/>
  <c r="I84"/>
  <c r="J85"/>
  <c r="L88"/>
  <c r="I91"/>
  <c r="M92"/>
  <c r="K105"/>
  <c r="J106"/>
  <c r="K107"/>
  <c r="K112"/>
  <c r="J114"/>
  <c r="K116"/>
  <c r="L117"/>
  <c r="M23"/>
  <c r="M28"/>
  <c r="M107"/>
  <c r="M116"/>
  <c r="M12"/>
  <c r="M18"/>
  <c r="J23"/>
  <c r="J43"/>
  <c r="M85"/>
  <c r="J105"/>
  <c r="M106"/>
  <c r="M114"/>
  <c r="J116"/>
  <c r="I27"/>
  <c r="M27" l="1"/>
  <c r="J27"/>
  <c r="L27"/>
  <c r="K27"/>
  <c r="M7"/>
  <c r="I6"/>
  <c r="K7"/>
  <c r="L7"/>
  <c r="J7"/>
  <c r="J84"/>
  <c r="I83"/>
  <c r="L84"/>
  <c r="M84"/>
  <c r="K84"/>
  <c r="L13"/>
  <c r="K13"/>
  <c r="J13"/>
  <c r="M13"/>
  <c r="J91"/>
  <c r="K91"/>
  <c r="M91"/>
  <c r="L91"/>
  <c r="I24"/>
  <c r="M24" l="1"/>
  <c r="L24"/>
  <c r="K24"/>
  <c r="J24"/>
  <c r="M83"/>
  <c r="K83"/>
  <c r="L83"/>
  <c r="J83"/>
  <c r="M6"/>
  <c r="K6"/>
  <c r="L6"/>
  <c r="I5"/>
  <c r="J6"/>
  <c r="L5" l="1"/>
  <c r="J5"/>
  <c r="K5"/>
  <c r="I122"/>
  <c r="M5"/>
  <c r="L122" l="1"/>
  <c r="M122"/>
  <c r="K122"/>
  <c r="J122"/>
</calcChain>
</file>

<file path=xl/sharedStrings.xml><?xml version="1.0" encoding="utf-8"?>
<sst xmlns="http://schemas.openxmlformats.org/spreadsheetml/2006/main" count="132" uniqueCount="130">
  <si>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04.04.2016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</si>
  <si>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</si>
  <si>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</si>
  <si>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</si>
  <si>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</si>
  <si>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</si>
  <si>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</si>
  <si>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 xml:space="preserve">План за розписом на 2016 рік </t>
  </si>
  <si>
    <t>План на січень-квітень 2016 року</t>
  </si>
  <si>
    <t>ФАКТ</t>
  </si>
  <si>
    <t xml:space="preserve"> % виконання до плану січня-квітня п.р.</t>
  </si>
  <si>
    <t>Відхилення факту від плану січня-квітня 2016р.</t>
  </si>
  <si>
    <t xml:space="preserve"> % виконання до річного розпису з урахуванням змін</t>
  </si>
  <si>
    <t>Відхилення факту від річного розпису 2016р. з урахуванням змін</t>
  </si>
  <si>
    <t>станом на 04.04.2016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</si>
  <si>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</si>
  <si>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</si>
  <si>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та збір 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</si>
  <si>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</si>
  <si>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</si>
  <si>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</si>
  <si>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</si>
  <si>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</si>
  <si>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</si>
  <si>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</si>
  <si>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</si>
  <si>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</si>
  <si>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</si>
  <si>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</si>
  <si>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</si>
  <si>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</si>
  <si>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</si>
  <si>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</si>
  <si>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</si>
  <si>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</si>
  <si>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</si>
  <si>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</si>
  <si>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</si>
  <si>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</si>
  <si>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</si>
  <si>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</si>
  <si>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</si>
  <si>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</si>
  <si>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</si>
  <si>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</si>
  <si>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</si>
  <si>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</si>
  <si>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</si>
  <si>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</si>
  <si>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</si>
  <si>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</si>
  <si>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</si>
  <si>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</si>
  <si>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</si>
  <si>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</si>
  <si>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</si>
  <si>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</si>
  <si>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</si>
  <si>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</si>
  <si>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</si>
  <si>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</si>
  <si>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</si>
  <si>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</si>
  <si>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</si>
  <si>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</si>
  <si>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</si>
  <si>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</si>
  <si>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</si>
  <si>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</si>
  <si>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</si>
  <si>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</si>
  <si>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</si>
  <si>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</si>
  <si>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</si>
  <si>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</si>
  <si>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</si>
  <si>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</si>
  <si>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</si>
  <si>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</si>
  <si>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</si>
  <si>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</si>
  <si>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</si>
  <si>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</si>
  <si>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</si>
  <si>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</si>
  <si>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</si>
  <si>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</si>
  <si>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</si>
  <si>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</si>
  <si>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</si>
  <si>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</si>
  <si>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</si>
  <si>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</si>
  <si>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</si>
  <si>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</si>
  <si>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</si>
  <si>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</si>
  <si>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</si>
  <si>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</si>
  <si>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</si>
  <si>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</si>
  <si>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</si>
  <si>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Реєстраційний збір за проведення державної реєстрації юридичних осіб та фізичних осіб-підприємців</t>
  </si>
  <si>
    <t>Плата за ліцензії на виробництво спирту, алк.напоїв та тютюнових виробів</t>
  </si>
  <si>
    <t>Плата за ліцензії на право експорту, імпорту та оптової торгівлі спирту етилового, коньячного та плодового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</si>
  <si>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</si>
  <si>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</si>
  <si>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</si>
  <si>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</si>
  <si>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</si>
  <si>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</si>
  <si>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</si>
  <si>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надання відомостей з Єдиного державного реєстру юридичних осіб та фізичних осіб - підприємців, за одержання інформації з інших державних реєстрів,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влади, що забезпечує реалізацію державної політики у сферах державної реєстрації актів цивільного стану, державної реєстрації речових прав на нерухоме майно, державної реєстрації юридичних осіб та фізичних осіб - підприємців 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</si>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</sst>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6">
    <font>
      <sz val="10"/>
      <name val="Arial Cyr"/>
      <charset val="204"/>
    </font>
    <font>
      <sz val="10"/>
      <name val="Arial Cyr"/>
      <charset val="204"/>
    </font>
    <font>
      <sz val="26"/>
      <name val="Arial Cyr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sz val="24"/>
      <name val="Arial Cyr"/>
      <charset val="204"/>
    </font>
    <font>
      <b/>
      <sz val="24"/>
      <color indexed="8"/>
      <name val="Times New Roman Cyr"/>
      <family val="1"/>
      <charset val="204"/>
    </font>
    <font>
      <b/>
      <sz val="24"/>
      <name val="Arial Cyr"/>
      <family val="2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i/>
      <sz val="50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4" fillId="0" borderId="0"/>
  </cellStyleXfs>
  <cellXfs count="167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/>
    <xf numFmtId="0" fontId="7" fillId="0" borderId="3" xfId="0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/>
    <xf numFmtId="0" fontId="10" fillId="0" borderId="9" xfId="0" applyFont="1" applyFill="1" applyBorder="1"/>
    <xf numFmtId="0" fontId="10" fillId="0" borderId="0" xfId="0" applyFont="1" applyFill="1" applyBorder="1"/>
    <xf numFmtId="0" fontId="10" fillId="0" borderId="1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13" xfId="0" applyFont="1" applyFill="1" applyBorder="1"/>
    <xf numFmtId="14" fontId="13" fillId="0" borderId="14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164" fontId="20" fillId="0" borderId="8" xfId="0" applyNumberFormat="1" applyFont="1" applyFill="1" applyBorder="1" applyAlignment="1">
      <alignment horizontal="center" vertical="center" wrapText="1"/>
    </xf>
    <xf numFmtId="164" fontId="21" fillId="0" borderId="8" xfId="0" applyNumberFormat="1" applyFont="1" applyFill="1" applyBorder="1" applyAlignment="1">
      <alignment horizontal="center" vertical="center" wrapText="1"/>
    </xf>
    <xf numFmtId="165" fontId="21" fillId="0" borderId="4" xfId="0" applyNumberFormat="1" applyFont="1" applyFill="1" applyBorder="1" applyAlignment="1">
      <alignment horizontal="center" vertical="center" wrapText="1"/>
    </xf>
    <xf numFmtId="164" fontId="21" fillId="0" borderId="4" xfId="0" applyNumberFormat="1" applyFont="1" applyFill="1" applyBorder="1" applyAlignment="1">
      <alignment horizontal="center" vertical="center" wrapText="1"/>
    </xf>
    <xf numFmtId="165" fontId="20" fillId="0" borderId="8" xfId="0" applyNumberFormat="1" applyFont="1" applyFill="1" applyBorder="1" applyAlignment="1">
      <alignment horizontal="center" vertical="center" wrapText="1"/>
    </xf>
    <xf numFmtId="164" fontId="20" fillId="0" borderId="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20" xfId="0" applyFont="1" applyFill="1" applyBorder="1" applyAlignment="1">
      <alignment vertical="center"/>
    </xf>
    <xf numFmtId="2" fontId="24" fillId="0" borderId="12" xfId="0" applyNumberFormat="1" applyFont="1" applyFill="1" applyBorder="1" applyAlignment="1">
      <alignment horizontal="left" vertical="center" wrapText="1"/>
    </xf>
    <xf numFmtId="164" fontId="20" fillId="0" borderId="13" xfId="0" applyNumberFormat="1" applyFont="1" applyFill="1" applyBorder="1" applyAlignment="1">
      <alignment horizontal="center" vertical="center" wrapText="1"/>
    </xf>
    <xf numFmtId="164" fontId="21" fillId="0" borderId="13" xfId="0" applyNumberFormat="1" applyFont="1" applyFill="1" applyBorder="1" applyAlignment="1">
      <alignment horizontal="center" vertical="center" wrapText="1"/>
    </xf>
    <xf numFmtId="165" fontId="21" fillId="0" borderId="13" xfId="0" applyNumberFormat="1" applyFont="1" applyFill="1" applyBorder="1" applyAlignment="1">
      <alignment horizontal="center" vertical="center" wrapText="1"/>
    </xf>
    <xf numFmtId="165" fontId="20" fillId="0" borderId="13" xfId="0" applyNumberFormat="1" applyFont="1" applyFill="1" applyBorder="1" applyAlignment="1">
      <alignment horizontal="center" vertical="center" wrapText="1"/>
    </xf>
    <xf numFmtId="164" fontId="20" fillId="0" borderId="15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left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5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166" fontId="28" fillId="0" borderId="13" xfId="0" applyNumberFormat="1" applyFont="1" applyFill="1" applyBorder="1" applyAlignment="1">
      <alignment horizontal="center" vertical="center" wrapText="1"/>
    </xf>
    <xf numFmtId="166" fontId="29" fillId="0" borderId="13" xfId="0" applyNumberFormat="1" applyFont="1" applyFill="1" applyBorder="1" applyAlignment="1">
      <alignment horizontal="center" vertical="center" wrapText="1"/>
    </xf>
    <xf numFmtId="165" fontId="29" fillId="0" borderId="13" xfId="0" applyNumberFormat="1" applyFont="1" applyFill="1" applyBorder="1" applyAlignment="1">
      <alignment horizontal="center" vertical="center" wrapText="1"/>
    </xf>
    <xf numFmtId="164" fontId="29" fillId="0" borderId="1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left" vertical="center" wrapText="1"/>
    </xf>
    <xf numFmtId="166" fontId="30" fillId="0" borderId="1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vertical="center" wrapText="1"/>
    </xf>
    <xf numFmtId="166" fontId="31" fillId="0" borderId="13" xfId="0" applyNumberFormat="1" applyFont="1" applyFill="1" applyBorder="1" applyAlignment="1">
      <alignment horizontal="center" vertical="center" wrapText="1"/>
    </xf>
    <xf numFmtId="164" fontId="28" fillId="0" borderId="13" xfId="0" applyNumberFormat="1" applyFont="1" applyFill="1" applyBorder="1" applyAlignment="1">
      <alignment horizontal="center" vertical="center" wrapText="1"/>
    </xf>
    <xf numFmtId="164" fontId="26" fillId="0" borderId="13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166" fontId="29" fillId="2" borderId="13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left" vertical="center" wrapText="1"/>
    </xf>
    <xf numFmtId="166" fontId="33" fillId="0" borderId="13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center" wrapText="1"/>
    </xf>
    <xf numFmtId="166" fontId="28" fillId="0" borderId="14" xfId="0" applyNumberFormat="1" applyFont="1" applyFill="1" applyBorder="1" applyAlignment="1">
      <alignment horizontal="center" vertical="center" wrapText="1"/>
    </xf>
    <xf numFmtId="166" fontId="29" fillId="0" borderId="14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 wrapText="1"/>
    </xf>
    <xf numFmtId="166" fontId="28" fillId="0" borderId="10" xfId="0" applyNumberFormat="1" applyFont="1" applyFill="1" applyBorder="1" applyAlignment="1">
      <alignment horizontal="center" vertical="center" wrapText="1"/>
    </xf>
    <xf numFmtId="166" fontId="29" fillId="0" borderId="10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0" fontId="16" fillId="0" borderId="17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6" fontId="36" fillId="0" borderId="14" xfId="0" applyNumberFormat="1" applyFont="1" applyFill="1" applyBorder="1" applyAlignment="1">
      <alignment horizontal="center" vertical="center" wrapText="1"/>
    </xf>
    <xf numFmtId="165" fontId="29" fillId="0" borderId="14" xfId="0" applyNumberFormat="1" applyFont="1" applyFill="1" applyBorder="1" applyAlignment="1">
      <alignment horizontal="center" vertical="center" wrapText="1"/>
    </xf>
    <xf numFmtId="164" fontId="29" fillId="0" borderId="18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5" fillId="3" borderId="30" xfId="0" applyFont="1" applyFill="1" applyBorder="1" applyAlignment="1">
      <alignment vertical="center" wrapText="1" shrinkToFit="1"/>
    </xf>
    <xf numFmtId="0" fontId="38" fillId="0" borderId="30" xfId="0" applyFont="1" applyFill="1" applyBorder="1" applyAlignment="1">
      <alignment horizontal="left" vertical="center" wrapText="1"/>
    </xf>
    <xf numFmtId="166" fontId="20" fillId="0" borderId="31" xfId="0" applyNumberFormat="1" applyFont="1" applyFill="1" applyBorder="1" applyAlignment="1">
      <alignment horizontal="center" vertical="center" wrapText="1"/>
    </xf>
    <xf numFmtId="166" fontId="21" fillId="0" borderId="32" xfId="0" applyNumberFormat="1" applyFont="1" applyFill="1" applyBorder="1" applyAlignment="1">
      <alignment horizontal="center" vertical="center" wrapText="1"/>
    </xf>
    <xf numFmtId="165" fontId="20" fillId="0" borderId="32" xfId="0" applyNumberFormat="1" applyFont="1" applyFill="1" applyBorder="1" applyAlignment="1">
      <alignment horizontal="center" vertical="center" wrapText="1"/>
    </xf>
    <xf numFmtId="166" fontId="20" fillId="0" borderId="32" xfId="0" applyNumberFormat="1" applyFont="1" applyFill="1" applyBorder="1" applyAlignment="1">
      <alignment horizontal="center" vertical="center" wrapText="1"/>
    </xf>
    <xf numFmtId="164" fontId="20" fillId="0" borderId="33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/>
    <xf numFmtId="0" fontId="16" fillId="0" borderId="3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166" fontId="41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164" fontId="39" fillId="0" borderId="0" xfId="0" applyNumberFormat="1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vertical="center" wrapText="1"/>
    </xf>
    <xf numFmtId="0" fontId="40" fillId="0" borderId="10" xfId="0" applyFont="1" applyFill="1" applyBorder="1" applyAlignment="1">
      <alignment horizontal="left" vertical="center" wrapText="1"/>
    </xf>
    <xf numFmtId="166" fontId="40" fillId="0" borderId="10" xfId="0" applyNumberFormat="1" applyFont="1" applyFill="1" applyBorder="1" applyAlignment="1">
      <alignment horizontal="right" vertical="center" wrapText="1"/>
    </xf>
    <xf numFmtId="166" fontId="39" fillId="0" borderId="10" xfId="1" applyNumberFormat="1" applyFont="1" applyFill="1" applyBorder="1" applyAlignment="1">
      <alignment horizontal="right" vertical="center" wrapText="1"/>
    </xf>
    <xf numFmtId="166" fontId="39" fillId="0" borderId="10" xfId="0" applyNumberFormat="1" applyFont="1" applyFill="1" applyBorder="1" applyAlignment="1">
      <alignment horizontal="right" vertical="center" wrapText="1"/>
    </xf>
    <xf numFmtId="165" fontId="39" fillId="0" borderId="10" xfId="0" applyNumberFormat="1" applyFont="1" applyFill="1" applyBorder="1" applyAlignment="1">
      <alignment horizontal="right" vertical="center" wrapText="1"/>
    </xf>
    <xf numFmtId="164" fontId="39" fillId="0" borderId="19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vertical="center" wrapText="1"/>
    </xf>
    <xf numFmtId="0" fontId="40" fillId="0" borderId="13" xfId="0" applyFont="1" applyFill="1" applyBorder="1" applyAlignment="1">
      <alignment horizontal="left" vertical="center" wrapText="1"/>
    </xf>
    <xf numFmtId="166" fontId="40" fillId="0" borderId="13" xfId="0" applyNumberFormat="1" applyFont="1" applyFill="1" applyBorder="1" applyAlignment="1">
      <alignment horizontal="right" vertical="center" wrapText="1"/>
    </xf>
    <xf numFmtId="166" fontId="39" fillId="0" borderId="13" xfId="0" applyNumberFormat="1" applyFont="1" applyFill="1" applyBorder="1" applyAlignment="1">
      <alignment horizontal="right" vertical="center" wrapText="1"/>
    </xf>
    <xf numFmtId="165" fontId="39" fillId="0" borderId="13" xfId="0" applyNumberFormat="1" applyFont="1" applyFill="1" applyBorder="1" applyAlignment="1">
      <alignment horizontal="right" vertical="center" wrapText="1"/>
    </xf>
    <xf numFmtId="164" fontId="39" fillId="0" borderId="22" xfId="0" applyNumberFormat="1" applyFont="1" applyFill="1" applyBorder="1" applyAlignment="1">
      <alignment horizontal="right" vertical="center" wrapText="1"/>
    </xf>
    <xf numFmtId="0" fontId="40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horizontal="left" vertical="center" wrapText="1"/>
    </xf>
    <xf numFmtId="166" fontId="43" fillId="0" borderId="13" xfId="0" applyNumberFormat="1" applyFont="1" applyFill="1" applyBorder="1" applyAlignment="1">
      <alignment horizontal="right" vertical="center" wrapText="1"/>
    </xf>
    <xf numFmtId="166" fontId="41" fillId="0" borderId="13" xfId="0" applyNumberFormat="1" applyFont="1" applyFill="1" applyBorder="1" applyAlignment="1">
      <alignment horizontal="right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35" xfId="0" applyFont="1" applyFill="1" applyBorder="1"/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166" fontId="11" fillId="0" borderId="14" xfId="0" applyNumberFormat="1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center" vertical="center" wrapText="1"/>
    </xf>
    <xf numFmtId="166" fontId="39" fillId="0" borderId="14" xfId="3" applyNumberFormat="1" applyFont="1" applyFill="1" applyBorder="1" applyAlignment="1" applyProtection="1">
      <alignment horizontal="left" vertical="center" wrapText="1"/>
    </xf>
    <xf numFmtId="166" fontId="11" fillId="0" borderId="11" xfId="0" applyNumberFormat="1" applyFont="1" applyFill="1" applyBorder="1" applyAlignment="1">
      <alignment horizontal="right" vertical="center" wrapText="1"/>
    </xf>
    <xf numFmtId="165" fontId="39" fillId="0" borderId="14" xfId="0" applyNumberFormat="1" applyFont="1" applyFill="1" applyBorder="1" applyAlignment="1">
      <alignment horizontal="right" vertical="center" wrapText="1"/>
    </xf>
    <xf numFmtId="164" fontId="39" fillId="0" borderId="24" xfId="0" applyNumberFormat="1" applyFont="1" applyFill="1" applyBorder="1" applyAlignment="1">
      <alignment horizontal="right" vertical="center" wrapText="1"/>
    </xf>
    <xf numFmtId="0" fontId="16" fillId="0" borderId="11" xfId="0" applyFont="1" applyFill="1" applyBorder="1"/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166" fontId="11" fillId="0" borderId="32" xfId="0" applyNumberFormat="1" applyFont="1" applyFill="1" applyBorder="1" applyAlignment="1">
      <alignment horizontal="right" vertical="center" wrapText="1"/>
    </xf>
    <xf numFmtId="165" fontId="11" fillId="0" borderId="32" xfId="0" applyNumberFormat="1" applyFont="1" applyFill="1" applyBorder="1" applyAlignment="1">
      <alignment horizontal="right" vertical="center" wrapText="1"/>
    </xf>
    <xf numFmtId="164" fontId="11" fillId="0" borderId="38" xfId="0" applyNumberFormat="1" applyFont="1" applyFill="1" applyBorder="1" applyAlignment="1">
      <alignment horizontal="right" vertical="center" wrapText="1"/>
    </xf>
    <xf numFmtId="0" fontId="10" fillId="0" borderId="32" xfId="0" applyFont="1" applyFill="1" applyBorder="1"/>
    <xf numFmtId="166" fontId="45" fillId="0" borderId="0" xfId="0" applyNumberFormat="1" applyFont="1" applyFill="1" applyBorder="1"/>
    <xf numFmtId="0" fontId="0" fillId="0" borderId="0" xfId="0" applyFill="1" applyBorder="1"/>
    <xf numFmtId="0" fontId="45" fillId="0" borderId="0" xfId="0" applyFont="1" applyFill="1" applyBorder="1"/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justify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2" fontId="13" fillId="2" borderId="13" xfId="0" applyNumberFormat="1" applyFont="1" applyFill="1" applyBorder="1" applyAlignment="1">
      <alignment horizontal="center" vertical="center" wrapText="1"/>
    </xf>
    <xf numFmtId="0" fontId="17" fillId="2" borderId="14" xfId="0" applyFont="1" applyFill="1" applyBorder="1"/>
    <xf numFmtId="0" fontId="13" fillId="0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8"/>
  <sheetViews>
    <sheetView tabSelected="1" view="pageBreakPreview" topLeftCell="D1" zoomScale="31" zoomScaleNormal="50" zoomScaleSheetLayoutView="31" workbookViewId="0">
      <selection activeCell="I121" sqref="I121"/>
    </sheetView>
  </sheetViews>
  <sheetFormatPr defaultColWidth="9.140625" defaultRowHeight="25.5"/>
  <cols>
    <col min="1" max="3" width="0.7109375" style="147" hidden="1" customWidth="1"/>
    <col min="4" max="4" width="50" style="147" customWidth="1"/>
    <col min="5" max="5" width="241" style="147" customWidth="1"/>
    <col min="6" max="6" width="53.42578125" style="147" hidden="1" customWidth="1"/>
    <col min="7" max="7" width="57.42578125" style="147" customWidth="1"/>
    <col min="8" max="8" width="49.85546875" style="147" customWidth="1"/>
    <col min="9" max="10" width="43.7109375" style="147" customWidth="1"/>
    <col min="11" max="11" width="43.140625" style="147" customWidth="1"/>
    <col min="12" max="12" width="44.85546875" style="146" customWidth="1"/>
    <col min="13" max="13" width="48" style="146" customWidth="1"/>
    <col min="14" max="16384" width="9.140625" style="146"/>
  </cols>
  <sheetData>
    <row r="1" spans="1:16" s="6" customFormat="1" ht="120.75" customHeight="1" thickBot="1">
      <c r="A1" s="1"/>
      <c r="B1" s="2"/>
      <c r="C1" s="2"/>
      <c r="D1" s="3"/>
      <c r="E1" s="152" t="s">
        <v>0</v>
      </c>
      <c r="F1" s="152"/>
      <c r="G1" s="152"/>
      <c r="H1" s="152"/>
      <c r="I1" s="152"/>
      <c r="J1" s="152"/>
      <c r="K1" s="152"/>
      <c r="L1" s="152"/>
      <c r="M1" s="4"/>
      <c r="N1" s="5"/>
      <c r="O1" s="5"/>
      <c r="P1" s="5"/>
    </row>
    <row r="2" spans="1:16" s="12" customFormat="1" ht="39" customHeight="1">
      <c r="A2" s="153" t="s">
        <v>1</v>
      </c>
      <c r="B2" s="7"/>
      <c r="C2" s="7"/>
      <c r="D2" s="156" t="s">
        <v>2</v>
      </c>
      <c r="E2" s="8" t="s">
        <v>3</v>
      </c>
      <c r="F2" s="158" t="s">
        <v>4</v>
      </c>
      <c r="G2" s="158"/>
      <c r="H2" s="158"/>
      <c r="I2" s="158"/>
      <c r="J2" s="158"/>
      <c r="K2" s="158"/>
      <c r="L2" s="9"/>
      <c r="M2" s="10"/>
      <c r="N2" s="11"/>
      <c r="O2" s="11"/>
      <c r="P2" s="11"/>
    </row>
    <row r="3" spans="1:16" s="16" customFormat="1" ht="57.75" customHeight="1">
      <c r="A3" s="154"/>
      <c r="B3" s="13"/>
      <c r="C3" s="13"/>
      <c r="D3" s="157"/>
      <c r="E3" s="159" t="s">
        <v>5</v>
      </c>
      <c r="F3" s="161" t="s">
        <v>6</v>
      </c>
      <c r="G3" s="161" t="s">
        <v>7</v>
      </c>
      <c r="H3" s="163" t="s">
        <v>8</v>
      </c>
      <c r="I3" s="14" t="s">
        <v>9</v>
      </c>
      <c r="J3" s="148" t="s">
        <v>10</v>
      </c>
      <c r="K3" s="165" t="s">
        <v>11</v>
      </c>
      <c r="L3" s="148" t="s">
        <v>12</v>
      </c>
      <c r="M3" s="150" t="s">
        <v>13</v>
      </c>
      <c r="N3" s="15"/>
      <c r="O3" s="15"/>
      <c r="P3" s="15"/>
    </row>
    <row r="4" spans="1:16" s="16" customFormat="1" ht="81.75" customHeight="1" thickBot="1">
      <c r="A4" s="155"/>
      <c r="B4" s="13"/>
      <c r="C4" s="13"/>
      <c r="D4" s="157"/>
      <c r="E4" s="160"/>
      <c r="F4" s="162"/>
      <c r="G4" s="162"/>
      <c r="H4" s="164"/>
      <c r="I4" s="17" t="s">
        <v>14</v>
      </c>
      <c r="J4" s="149"/>
      <c r="K4" s="166"/>
      <c r="L4" s="149"/>
      <c r="M4" s="151"/>
      <c r="N4" s="15"/>
      <c r="O4" s="15"/>
      <c r="P4" s="15"/>
    </row>
    <row r="5" spans="1:16" s="16" customFormat="1" ht="51.75" customHeight="1">
      <c r="A5" s="18"/>
      <c r="B5" s="19"/>
      <c r="C5" s="19"/>
      <c r="D5" s="20">
        <v>10000000</v>
      </c>
      <c r="E5" s="21" t="s">
        <v>15</v>
      </c>
      <c r="F5" s="22">
        <v>1078584.8</v>
      </c>
      <c r="G5" s="23">
        <f>G6+G24+G38+G40+G43+G77</f>
        <v>1824813.5999999999</v>
      </c>
      <c r="H5" s="23">
        <f>H6+H24+H38+H40+H43+H77</f>
        <v>633361.80000000005</v>
      </c>
      <c r="I5" s="23">
        <f>I6+I24+I38+I40+I43+I77</f>
        <v>632020.69913000008</v>
      </c>
      <c r="J5" s="24">
        <f>I5/H5</f>
        <v>0.99788256748354576</v>
      </c>
      <c r="K5" s="25">
        <f>I5-H5</f>
        <v>-1341.1008699999657</v>
      </c>
      <c r="L5" s="26">
        <f>I5/G5</f>
        <v>0.34634808680185203</v>
      </c>
      <c r="M5" s="27">
        <f t="shared" ref="M5:M69" si="0">I5-G5</f>
        <v>-1192792.9008699998</v>
      </c>
      <c r="N5" s="28"/>
      <c r="O5" s="15"/>
      <c r="P5" s="15"/>
    </row>
    <row r="6" spans="1:16" s="16" customFormat="1" ht="123.75" customHeight="1">
      <c r="A6" s="18"/>
      <c r="B6" s="19"/>
      <c r="C6" s="19"/>
      <c r="D6" s="29">
        <v>11000000</v>
      </c>
      <c r="E6" s="30" t="s">
        <v>16</v>
      </c>
      <c r="F6" s="31">
        <v>705340.9</v>
      </c>
      <c r="G6" s="32">
        <f>G7+G13</f>
        <v>1044685.8</v>
      </c>
      <c r="H6" s="32">
        <f>H7+H13</f>
        <v>364645</v>
      </c>
      <c r="I6" s="32">
        <f>I7+I13</f>
        <v>332170.83537000004</v>
      </c>
      <c r="J6" s="33">
        <f t="shared" ref="J6:J7" si="1">I6/H6</f>
        <v>0.91094306893005539</v>
      </c>
      <c r="K6" s="32">
        <f t="shared" ref="K6:K7" si="2">I6-H6</f>
        <v>-32474.164629999956</v>
      </c>
      <c r="L6" s="34">
        <f>I6/G6</f>
        <v>0.31796242982339767</v>
      </c>
      <c r="M6" s="35">
        <f t="shared" si="0"/>
        <v>-712514.96463000006</v>
      </c>
      <c r="N6" s="28"/>
      <c r="O6" s="15"/>
      <c r="P6" s="15"/>
    </row>
    <row r="7" spans="1:16" s="16" customFormat="1" ht="59.25" customHeight="1">
      <c r="A7" s="36"/>
      <c r="B7" s="37"/>
      <c r="C7" s="37"/>
      <c r="D7" s="38">
        <v>11010000</v>
      </c>
      <c r="E7" s="39" t="s">
        <v>17</v>
      </c>
      <c r="F7" s="40">
        <f>(SUM([1]Голосіїв!O12))/1000</f>
        <v>704381.4</v>
      </c>
      <c r="G7" s="41">
        <f>G8+G9+G11+G12+G10</f>
        <v>880502.1</v>
      </c>
      <c r="H7" s="41">
        <f>H8+H9+H11+H12+H10</f>
        <v>279170</v>
      </c>
      <c r="I7" s="41">
        <f>I8+I9+I11+I12+I10</f>
        <v>244166.82687000005</v>
      </c>
      <c r="J7" s="42">
        <f t="shared" si="1"/>
        <v>0.8746169963463124</v>
      </c>
      <c r="K7" s="43">
        <f t="shared" si="2"/>
        <v>-35003.173129999952</v>
      </c>
      <c r="L7" s="34">
        <f>I7/G7</f>
        <v>0.2773040823752721</v>
      </c>
      <c r="M7" s="35">
        <f t="shared" si="0"/>
        <v>-636335.27312999987</v>
      </c>
      <c r="N7" s="28"/>
      <c r="O7" s="15"/>
      <c r="P7" s="15"/>
    </row>
    <row r="8" spans="1:16" s="16" customFormat="1" ht="177" customHeight="1">
      <c r="A8" s="36"/>
      <c r="B8" s="37"/>
      <c r="C8" s="37"/>
      <c r="D8" s="44">
        <v>11010100</v>
      </c>
      <c r="E8" s="45" t="s">
        <v>18</v>
      </c>
      <c r="F8" s="46">
        <v>631281.4</v>
      </c>
      <c r="G8" s="46">
        <v>787802.1</v>
      </c>
      <c r="H8" s="46">
        <v>256160</v>
      </c>
      <c r="I8" s="47">
        <f>558241.39549-334944.83738</f>
        <v>223296.55811000004</v>
      </c>
      <c r="J8" s="48">
        <f>I8/H8</f>
        <v>0.87170736301530305</v>
      </c>
      <c r="K8" s="47">
        <f>I8-H8</f>
        <v>-32863.441889999958</v>
      </c>
      <c r="L8" s="48">
        <f>I8/G8</f>
        <v>0.28344245097848819</v>
      </c>
      <c r="M8" s="49">
        <f t="shared" si="0"/>
        <v>-564505.54188999999</v>
      </c>
      <c r="N8" s="28"/>
      <c r="O8" s="15"/>
      <c r="P8" s="15"/>
    </row>
    <row r="9" spans="1:16" s="16" customFormat="1" ht="306.75" customHeight="1">
      <c r="A9" s="50"/>
      <c r="B9" s="51"/>
      <c r="C9" s="51"/>
      <c r="D9" s="44">
        <v>11010200</v>
      </c>
      <c r="E9" s="45" t="s">
        <v>19</v>
      </c>
      <c r="F9" s="46">
        <v>7200</v>
      </c>
      <c r="G9" s="46">
        <v>7400</v>
      </c>
      <c r="H9" s="46">
        <v>2060</v>
      </c>
      <c r="I9" s="47">
        <f>4468.1692-2680.9015</f>
        <v>1787.2677000000003</v>
      </c>
      <c r="J9" s="48">
        <f t="shared" ref="J9:J72" si="3">I9/H9</f>
        <v>0.86760567961165069</v>
      </c>
      <c r="K9" s="47">
        <f t="shared" ref="K9:K72" si="4">I9-H9</f>
        <v>-272.73229999999967</v>
      </c>
      <c r="L9" s="48">
        <f>I9/G9</f>
        <v>0.2415226621621622</v>
      </c>
      <c r="M9" s="49">
        <f t="shared" si="0"/>
        <v>-5612.7322999999997</v>
      </c>
      <c r="N9" s="28"/>
      <c r="O9" s="15"/>
      <c r="P9" s="15"/>
    </row>
    <row r="10" spans="1:16" s="16" customFormat="1" ht="111" customHeight="1">
      <c r="A10" s="50"/>
      <c r="B10" s="51"/>
      <c r="C10" s="51"/>
      <c r="D10" s="44">
        <v>11010300</v>
      </c>
      <c r="E10" s="45" t="s">
        <v>20</v>
      </c>
      <c r="F10" s="46">
        <v>0</v>
      </c>
      <c r="G10" s="46">
        <v>0</v>
      </c>
      <c r="H10" s="46">
        <v>0</v>
      </c>
      <c r="I10" s="47">
        <v>0</v>
      </c>
      <c r="J10" s="48">
        <v>0</v>
      </c>
      <c r="K10" s="47">
        <f t="shared" si="4"/>
        <v>0</v>
      </c>
      <c r="L10" s="48">
        <v>0</v>
      </c>
      <c r="M10" s="49">
        <f t="shared" si="0"/>
        <v>0</v>
      </c>
      <c r="N10" s="28"/>
      <c r="O10" s="15"/>
      <c r="P10" s="15"/>
    </row>
    <row r="11" spans="1:16" s="16" customFormat="1" ht="176.25" customHeight="1">
      <c r="A11" s="50"/>
      <c r="B11" s="51"/>
      <c r="C11" s="51"/>
      <c r="D11" s="44">
        <v>11010400</v>
      </c>
      <c r="E11" s="45" t="s">
        <v>21</v>
      </c>
      <c r="F11" s="46">
        <v>40000</v>
      </c>
      <c r="G11" s="46">
        <v>52200</v>
      </c>
      <c r="H11" s="46">
        <v>14500</v>
      </c>
      <c r="I11" s="47">
        <f>35930.37665-21558.22598</f>
        <v>14372.150669999999</v>
      </c>
      <c r="J11" s="48">
        <f t="shared" si="3"/>
        <v>0.99118280482758614</v>
      </c>
      <c r="K11" s="47">
        <f t="shared" si="4"/>
        <v>-127.84933000000092</v>
      </c>
      <c r="L11" s="48">
        <f>I11/G11</f>
        <v>0.27532855689655172</v>
      </c>
      <c r="M11" s="49">
        <f t="shared" si="0"/>
        <v>-37827.849329999997</v>
      </c>
      <c r="N11" s="28"/>
      <c r="O11" s="15"/>
      <c r="P11" s="15"/>
    </row>
    <row r="12" spans="1:16" s="16" customFormat="1" ht="167.25" customHeight="1">
      <c r="A12" s="50"/>
      <c r="B12" s="51"/>
      <c r="C12" s="51"/>
      <c r="D12" s="44">
        <v>11010500</v>
      </c>
      <c r="E12" s="45" t="s">
        <v>22</v>
      </c>
      <c r="F12" s="46">
        <v>25900</v>
      </c>
      <c r="G12" s="46">
        <v>33100</v>
      </c>
      <c r="H12" s="46">
        <v>6450</v>
      </c>
      <c r="I12" s="47">
        <f>11777.12597-7066.27558</f>
        <v>4710.8503899999987</v>
      </c>
      <c r="J12" s="48">
        <f t="shared" si="3"/>
        <v>0.7303644015503874</v>
      </c>
      <c r="K12" s="47">
        <f t="shared" si="4"/>
        <v>-1739.1496100000013</v>
      </c>
      <c r="L12" s="48">
        <f>I12/G12</f>
        <v>0.14232176404833832</v>
      </c>
      <c r="M12" s="49">
        <f t="shared" si="0"/>
        <v>-28389.14961</v>
      </c>
      <c r="N12" s="28"/>
      <c r="O12" s="15"/>
      <c r="P12" s="15"/>
    </row>
    <row r="13" spans="1:16" s="16" customFormat="1" ht="63.75">
      <c r="A13" s="50"/>
      <c r="B13" s="51"/>
      <c r="C13" s="51"/>
      <c r="D13" s="52">
        <v>11020000</v>
      </c>
      <c r="E13" s="39" t="s">
        <v>23</v>
      </c>
      <c r="F13" s="40">
        <v>959.5</v>
      </c>
      <c r="G13" s="41">
        <f>G14+G15+G16+G17+G18+G19+G20+G21+G22+G23</f>
        <v>164183.70000000001</v>
      </c>
      <c r="H13" s="41">
        <f t="shared" ref="H13:I13" si="5">H14+H15+H16+H17+H18+H19+H20+H21+H22+H23</f>
        <v>85475</v>
      </c>
      <c r="I13" s="41">
        <f t="shared" si="5"/>
        <v>88004.008500000011</v>
      </c>
      <c r="J13" s="34">
        <f t="shared" si="3"/>
        <v>1.0295876981573562</v>
      </c>
      <c r="K13" s="41">
        <f t="shared" si="4"/>
        <v>2529.0085000000108</v>
      </c>
      <c r="L13" s="34">
        <f>I13/G13</f>
        <v>0.53600941201836727</v>
      </c>
      <c r="M13" s="35">
        <f t="shared" si="0"/>
        <v>-76179.691500000001</v>
      </c>
      <c r="N13" s="28"/>
      <c r="O13" s="15"/>
      <c r="P13" s="15"/>
    </row>
    <row r="14" spans="1:16" s="16" customFormat="1" ht="122.25" customHeight="1">
      <c r="A14" s="50"/>
      <c r="B14" s="51"/>
      <c r="C14" s="51"/>
      <c r="D14" s="44">
        <v>11020200</v>
      </c>
      <c r="E14" s="45" t="s">
        <v>24</v>
      </c>
      <c r="F14" s="46">
        <v>487.5</v>
      </c>
      <c r="G14" s="46">
        <v>908.1</v>
      </c>
      <c r="H14" s="46">
        <v>265</v>
      </c>
      <c r="I14" s="47">
        <v>280.67318</v>
      </c>
      <c r="J14" s="48">
        <f t="shared" si="3"/>
        <v>1.0591440754716981</v>
      </c>
      <c r="K14" s="47">
        <f t="shared" si="4"/>
        <v>15.673180000000002</v>
      </c>
      <c r="L14" s="48">
        <f>I14/G14</f>
        <v>0.30907739235766984</v>
      </c>
      <c r="M14" s="49">
        <f t="shared" si="0"/>
        <v>-627.42682000000002</v>
      </c>
      <c r="N14" s="28"/>
      <c r="O14" s="15"/>
      <c r="P14" s="15"/>
    </row>
    <row r="15" spans="1:16" s="16" customFormat="1" ht="126.75" customHeight="1">
      <c r="A15" s="50"/>
      <c r="B15" s="51"/>
      <c r="C15" s="51"/>
      <c r="D15" s="44">
        <v>11020202</v>
      </c>
      <c r="E15" s="45" t="s">
        <v>25</v>
      </c>
      <c r="F15" s="46"/>
      <c r="G15" s="46">
        <v>0</v>
      </c>
      <c r="H15" s="46">
        <v>0</v>
      </c>
      <c r="I15" s="47">
        <v>45.560490000000001</v>
      </c>
      <c r="J15" s="48">
        <v>0</v>
      </c>
      <c r="K15" s="47">
        <f t="shared" si="4"/>
        <v>45.560490000000001</v>
      </c>
      <c r="L15" s="48">
        <v>0</v>
      </c>
      <c r="M15" s="49">
        <f t="shared" si="0"/>
        <v>45.560490000000001</v>
      </c>
      <c r="N15" s="28"/>
      <c r="O15" s="15"/>
      <c r="P15" s="15"/>
    </row>
    <row r="16" spans="1:16" s="16" customFormat="1" ht="129.75" customHeight="1">
      <c r="A16" s="50"/>
      <c r="B16" s="51"/>
      <c r="C16" s="51"/>
      <c r="D16" s="44">
        <v>11020300</v>
      </c>
      <c r="E16" s="45" t="s">
        <v>26</v>
      </c>
      <c r="F16" s="46"/>
      <c r="G16" s="46">
        <v>85307</v>
      </c>
      <c r="H16" s="46">
        <v>50880</v>
      </c>
      <c r="I16" s="47">
        <f>497659.85699-447893.87128</f>
        <v>49765.985709999979</v>
      </c>
      <c r="J16" s="48">
        <f t="shared" si="3"/>
        <v>0.97810506505503103</v>
      </c>
      <c r="K16" s="47">
        <f t="shared" si="4"/>
        <v>-1114.014290000021</v>
      </c>
      <c r="L16" s="48">
        <f t="shared" ref="L16:L24" si="6">I16/G16</f>
        <v>0.583375170970729</v>
      </c>
      <c r="M16" s="49">
        <f t="shared" si="0"/>
        <v>-35541.014290000021</v>
      </c>
      <c r="N16" s="28"/>
      <c r="O16" s="15"/>
      <c r="P16" s="15"/>
    </row>
    <row r="17" spans="1:16" s="16" customFormat="1" ht="70.5" customHeight="1">
      <c r="A17" s="50"/>
      <c r="B17" s="51"/>
      <c r="C17" s="51"/>
      <c r="D17" s="44">
        <v>11020500</v>
      </c>
      <c r="E17" s="45" t="s">
        <v>27</v>
      </c>
      <c r="F17" s="46"/>
      <c r="G17" s="46">
        <v>13500</v>
      </c>
      <c r="H17" s="46">
        <v>2530</v>
      </c>
      <c r="I17" s="47">
        <f>44421.93976-39979.74564</f>
        <v>4442.1941200000001</v>
      </c>
      <c r="J17" s="48">
        <f t="shared" si="3"/>
        <v>1.7558079525691701</v>
      </c>
      <c r="K17" s="47">
        <f t="shared" si="4"/>
        <v>1912.1941200000001</v>
      </c>
      <c r="L17" s="48">
        <f t="shared" si="6"/>
        <v>0.32905141629629631</v>
      </c>
      <c r="M17" s="49">
        <f t="shared" si="0"/>
        <v>-9057.8058799999999</v>
      </c>
      <c r="N17" s="28"/>
      <c r="O17" s="15"/>
      <c r="P17" s="15"/>
    </row>
    <row r="18" spans="1:16" s="16" customFormat="1" ht="129" customHeight="1">
      <c r="A18" s="50"/>
      <c r="B18" s="51"/>
      <c r="C18" s="51"/>
      <c r="D18" s="44">
        <v>11020600</v>
      </c>
      <c r="E18" s="45" t="s">
        <v>28</v>
      </c>
      <c r="F18" s="46"/>
      <c r="G18" s="46">
        <v>19000</v>
      </c>
      <c r="H18" s="46">
        <v>2620</v>
      </c>
      <c r="I18" s="47">
        <f>16385.856-14747.2704</f>
        <v>1638.5856000000003</v>
      </c>
      <c r="J18" s="48">
        <f t="shared" si="3"/>
        <v>0.62541435114503829</v>
      </c>
      <c r="K18" s="47">
        <f t="shared" si="4"/>
        <v>-981.41439999999966</v>
      </c>
      <c r="L18" s="48">
        <f t="shared" si="6"/>
        <v>8.6241347368421067E-2</v>
      </c>
      <c r="M18" s="49">
        <f t="shared" si="0"/>
        <v>-17361.414400000001</v>
      </c>
      <c r="N18" s="28"/>
      <c r="O18" s="15"/>
      <c r="P18" s="15"/>
    </row>
    <row r="19" spans="1:16" s="16" customFormat="1" ht="130.5" customHeight="1">
      <c r="A19" s="50"/>
      <c r="B19" s="51"/>
      <c r="C19" s="51"/>
      <c r="D19" s="44">
        <v>11020700</v>
      </c>
      <c r="E19" s="45" t="s">
        <v>29</v>
      </c>
      <c r="F19" s="46"/>
      <c r="G19" s="46">
        <v>9800</v>
      </c>
      <c r="H19" s="46">
        <v>1010</v>
      </c>
      <c r="I19" s="47">
        <f>29790.50781-26811.45702</f>
        <v>2979.0507899999975</v>
      </c>
      <c r="J19" s="48">
        <f t="shared" si="3"/>
        <v>2.9495552376237599</v>
      </c>
      <c r="K19" s="47">
        <f t="shared" si="4"/>
        <v>1969.0507899999975</v>
      </c>
      <c r="L19" s="48">
        <f t="shared" si="6"/>
        <v>0.30398477448979566</v>
      </c>
      <c r="M19" s="49">
        <f t="shared" si="0"/>
        <v>-6820.9492100000025</v>
      </c>
      <c r="N19" s="28"/>
      <c r="O19" s="15"/>
      <c r="P19" s="15"/>
    </row>
    <row r="20" spans="1:16" s="16" customFormat="1" ht="177" customHeight="1">
      <c r="A20" s="50"/>
      <c r="B20" s="51"/>
      <c r="C20" s="51"/>
      <c r="D20" s="44">
        <v>11020900</v>
      </c>
      <c r="E20" s="45" t="s">
        <v>30</v>
      </c>
      <c r="F20" s="46"/>
      <c r="G20" s="46">
        <v>82.6</v>
      </c>
      <c r="H20" s="46">
        <v>18</v>
      </c>
      <c r="I20" s="47">
        <f>139.25918-125.33327</f>
        <v>13.925909999999988</v>
      </c>
      <c r="J20" s="48">
        <f t="shared" si="3"/>
        <v>0.77366166666666603</v>
      </c>
      <c r="K20" s="47">
        <f t="shared" si="4"/>
        <v>-4.0740900000000124</v>
      </c>
      <c r="L20" s="48">
        <f t="shared" si="6"/>
        <v>0.16859455205811125</v>
      </c>
      <c r="M20" s="49">
        <f t="shared" si="0"/>
        <v>-68.674090000000007</v>
      </c>
      <c r="N20" s="28"/>
      <c r="O20" s="15"/>
      <c r="P20" s="15"/>
    </row>
    <row r="21" spans="1:16" s="16" customFormat="1" ht="84" customHeight="1">
      <c r="A21" s="50"/>
      <c r="B21" s="51"/>
      <c r="C21" s="51"/>
      <c r="D21" s="44">
        <v>11021000</v>
      </c>
      <c r="E21" s="45" t="s">
        <v>31</v>
      </c>
      <c r="F21" s="46"/>
      <c r="G21" s="46">
        <v>35480</v>
      </c>
      <c r="H21" s="46">
        <v>28120</v>
      </c>
      <c r="I21" s="47">
        <f>278750.14474-250875.13024</f>
        <v>27875.014500000019</v>
      </c>
      <c r="J21" s="48">
        <f t="shared" si="3"/>
        <v>0.99128785561877741</v>
      </c>
      <c r="K21" s="47">
        <f t="shared" si="4"/>
        <v>-244.98549999998068</v>
      </c>
      <c r="L21" s="48">
        <f t="shared" si="6"/>
        <v>0.78565429819616739</v>
      </c>
      <c r="M21" s="49">
        <f t="shared" si="0"/>
        <v>-7604.9854999999807</v>
      </c>
      <c r="N21" s="28"/>
      <c r="O21" s="15"/>
      <c r="P21" s="15"/>
    </row>
    <row r="22" spans="1:16" s="16" customFormat="1" ht="84" customHeight="1">
      <c r="A22" s="50"/>
      <c r="B22" s="51"/>
      <c r="C22" s="51"/>
      <c r="D22" s="44">
        <v>11021100</v>
      </c>
      <c r="E22" s="45" t="s">
        <v>32</v>
      </c>
      <c r="F22" s="46"/>
      <c r="G22" s="46">
        <v>0</v>
      </c>
      <c r="H22" s="46">
        <v>0</v>
      </c>
      <c r="I22" s="47">
        <f>68.006-61.2054</f>
        <v>6.8006000000000029</v>
      </c>
      <c r="J22" s="48">
        <v>0</v>
      </c>
      <c r="K22" s="47">
        <f t="shared" si="4"/>
        <v>6.8006000000000029</v>
      </c>
      <c r="L22" s="48">
        <v>0</v>
      </c>
      <c r="M22" s="49">
        <f t="shared" si="0"/>
        <v>6.8006000000000029</v>
      </c>
      <c r="N22" s="28"/>
      <c r="O22" s="15"/>
      <c r="P22" s="15"/>
    </row>
    <row r="23" spans="1:16" s="16" customFormat="1" ht="64.5">
      <c r="A23" s="50"/>
      <c r="B23" s="51"/>
      <c r="C23" s="51"/>
      <c r="D23" s="44">
        <v>11021600</v>
      </c>
      <c r="E23" s="45" t="s">
        <v>33</v>
      </c>
      <c r="F23" s="46"/>
      <c r="G23" s="46">
        <v>106</v>
      </c>
      <c r="H23" s="46">
        <v>32</v>
      </c>
      <c r="I23" s="47">
        <f>9562.176-8605.9584</f>
        <v>956.21759999999995</v>
      </c>
      <c r="J23" s="48">
        <f t="shared" si="3"/>
        <v>29.881799999999998</v>
      </c>
      <c r="K23" s="47">
        <f t="shared" si="4"/>
        <v>924.21759999999995</v>
      </c>
      <c r="L23" s="48">
        <f t="shared" si="6"/>
        <v>9.0209207547169807</v>
      </c>
      <c r="M23" s="49">
        <f t="shared" si="0"/>
        <v>850.21759999999995</v>
      </c>
      <c r="N23" s="28"/>
      <c r="O23" s="15"/>
      <c r="P23" s="15"/>
    </row>
    <row r="24" spans="1:16" s="16" customFormat="1" ht="107.25" customHeight="1">
      <c r="A24" s="50"/>
      <c r="B24" s="51"/>
      <c r="C24" s="51"/>
      <c r="D24" s="52">
        <v>13000000</v>
      </c>
      <c r="E24" s="53" t="s">
        <v>34</v>
      </c>
      <c r="F24" s="40">
        <v>7626.9</v>
      </c>
      <c r="G24" s="41">
        <f>G25+G27+G33+G36</f>
        <v>14228.4</v>
      </c>
      <c r="H24" s="41">
        <f>H25+H27+H33+H36</f>
        <v>2566.4</v>
      </c>
      <c r="I24" s="41">
        <f>I25+I27+I33+I36</f>
        <v>2379.1416499999996</v>
      </c>
      <c r="J24" s="34">
        <f t="shared" si="3"/>
        <v>0.9270346204800497</v>
      </c>
      <c r="K24" s="41">
        <f t="shared" si="4"/>
        <v>-187.25835000000052</v>
      </c>
      <c r="L24" s="34">
        <f t="shared" si="6"/>
        <v>0.16721076508953919</v>
      </c>
      <c r="M24" s="35">
        <f t="shared" si="0"/>
        <v>-11849.25835</v>
      </c>
      <c r="N24" s="28"/>
      <c r="O24" s="15"/>
      <c r="P24" s="15"/>
    </row>
    <row r="25" spans="1:16" s="16" customFormat="1" ht="114.75" customHeight="1">
      <c r="A25" s="50"/>
      <c r="B25" s="51"/>
      <c r="C25" s="51"/>
      <c r="D25" s="38">
        <v>13010000</v>
      </c>
      <c r="E25" s="39" t="s">
        <v>35</v>
      </c>
      <c r="F25" s="46">
        <v>0</v>
      </c>
      <c r="G25" s="46">
        <v>0</v>
      </c>
      <c r="H25" s="46">
        <v>0</v>
      </c>
      <c r="I25" s="54">
        <f>I26</f>
        <v>38.50956</v>
      </c>
      <c r="J25" s="48">
        <v>0</v>
      </c>
      <c r="K25" s="47">
        <f t="shared" si="4"/>
        <v>38.50956</v>
      </c>
      <c r="L25" s="48">
        <v>0</v>
      </c>
      <c r="M25" s="49">
        <f t="shared" si="0"/>
        <v>38.50956</v>
      </c>
      <c r="N25" s="28"/>
      <c r="O25" s="15"/>
      <c r="P25" s="15"/>
    </row>
    <row r="26" spans="1:16" s="16" customFormat="1" ht="306" customHeight="1">
      <c r="A26" s="50"/>
      <c r="B26" s="51"/>
      <c r="C26" s="51"/>
      <c r="D26" s="55">
        <v>13010200</v>
      </c>
      <c r="E26" s="45" t="s">
        <v>36</v>
      </c>
      <c r="F26" s="46">
        <v>0</v>
      </c>
      <c r="G26" s="46">
        <v>0</v>
      </c>
      <c r="H26" s="46">
        <v>0</v>
      </c>
      <c r="I26" s="47">
        <v>38.50956</v>
      </c>
      <c r="J26" s="48">
        <v>0</v>
      </c>
      <c r="K26" s="47">
        <f t="shared" si="4"/>
        <v>38.50956</v>
      </c>
      <c r="L26" s="48">
        <v>0</v>
      </c>
      <c r="M26" s="49">
        <f t="shared" si="0"/>
        <v>38.50956</v>
      </c>
      <c r="N26" s="28"/>
      <c r="O26" s="15"/>
      <c r="P26" s="15"/>
    </row>
    <row r="27" spans="1:16" s="16" customFormat="1" ht="143.25" customHeight="1">
      <c r="A27" s="50"/>
      <c r="B27" s="51"/>
      <c r="C27" s="51"/>
      <c r="D27" s="38">
        <v>13020000</v>
      </c>
      <c r="E27" s="39" t="s">
        <v>37</v>
      </c>
      <c r="F27" s="56">
        <v>6555.9</v>
      </c>
      <c r="G27" s="54">
        <f>G28+G29+G31+G32</f>
        <v>13780</v>
      </c>
      <c r="H27" s="54">
        <f>H28+H29+H31+H32</f>
        <v>2500</v>
      </c>
      <c r="I27" s="54">
        <f>I28+I29+I31+I32+I30</f>
        <v>1959.4124599999998</v>
      </c>
      <c r="J27" s="34">
        <f t="shared" si="3"/>
        <v>0.78376498399999994</v>
      </c>
      <c r="K27" s="41">
        <f t="shared" si="4"/>
        <v>-540.58754000000022</v>
      </c>
      <c r="L27" s="48">
        <f>I27/G27</f>
        <v>0.14219248621190128</v>
      </c>
      <c r="M27" s="49">
        <f t="shared" si="0"/>
        <v>-11820.58754</v>
      </c>
      <c r="N27" s="28"/>
      <c r="O27" s="15"/>
      <c r="P27" s="15"/>
    </row>
    <row r="28" spans="1:16" s="16" customFormat="1" ht="189.75" customHeight="1">
      <c r="A28" s="50"/>
      <c r="B28" s="51"/>
      <c r="C28" s="51"/>
      <c r="D28" s="55">
        <v>13020100</v>
      </c>
      <c r="E28" s="45" t="s">
        <v>38</v>
      </c>
      <c r="F28" s="46">
        <v>6555.4</v>
      </c>
      <c r="G28" s="46">
        <v>13780</v>
      </c>
      <c r="H28" s="46">
        <v>2500</v>
      </c>
      <c r="I28" s="47">
        <f>3903.49725-1951.74871</f>
        <v>1951.7485399999998</v>
      </c>
      <c r="J28" s="48">
        <f t="shared" si="3"/>
        <v>0.78069941599999992</v>
      </c>
      <c r="K28" s="47">
        <f t="shared" si="4"/>
        <v>-548.25146000000018</v>
      </c>
      <c r="L28" s="48">
        <f>I28/G28</f>
        <v>0.14163632365747458</v>
      </c>
      <c r="M28" s="49">
        <f t="shared" si="0"/>
        <v>-11828.251459999999</v>
      </c>
      <c r="N28" s="28"/>
      <c r="O28" s="15"/>
      <c r="P28" s="15"/>
    </row>
    <row r="29" spans="1:16" s="16" customFormat="1" ht="120" customHeight="1">
      <c r="A29" s="50"/>
      <c r="B29" s="51"/>
      <c r="C29" s="51"/>
      <c r="D29" s="55">
        <v>13020200</v>
      </c>
      <c r="E29" s="45" t="s">
        <v>39</v>
      </c>
      <c r="F29" s="46">
        <v>0.5</v>
      </c>
      <c r="G29" s="46">
        <v>0</v>
      </c>
      <c r="H29" s="46">
        <v>0</v>
      </c>
      <c r="I29" s="47">
        <v>0</v>
      </c>
      <c r="J29" s="48">
        <v>0</v>
      </c>
      <c r="K29" s="47">
        <f t="shared" si="4"/>
        <v>0</v>
      </c>
      <c r="L29" s="48">
        <v>0</v>
      </c>
      <c r="M29" s="49">
        <f t="shared" si="0"/>
        <v>0</v>
      </c>
      <c r="N29" s="28"/>
      <c r="O29" s="15"/>
      <c r="P29" s="15"/>
    </row>
    <row r="30" spans="1:16" s="16" customFormat="1" ht="120" customHeight="1">
      <c r="A30" s="50"/>
      <c r="B30" s="51"/>
      <c r="C30" s="51"/>
      <c r="D30" s="55">
        <v>13020400</v>
      </c>
      <c r="E30" s="45" t="s">
        <v>40</v>
      </c>
      <c r="F30" s="46"/>
      <c r="G30" s="46">
        <v>0</v>
      </c>
      <c r="H30" s="46">
        <v>0</v>
      </c>
      <c r="I30" s="47">
        <v>0</v>
      </c>
      <c r="J30" s="48">
        <v>0</v>
      </c>
      <c r="K30" s="47">
        <f t="shared" si="4"/>
        <v>0</v>
      </c>
      <c r="L30" s="48">
        <v>0</v>
      </c>
      <c r="M30" s="49">
        <f t="shared" si="0"/>
        <v>0</v>
      </c>
      <c r="N30" s="28"/>
      <c r="O30" s="15"/>
      <c r="P30" s="15"/>
    </row>
    <row r="31" spans="1:16" s="16" customFormat="1" ht="193.5" customHeight="1">
      <c r="A31" s="50"/>
      <c r="B31" s="51"/>
      <c r="C31" s="51"/>
      <c r="D31" s="55">
        <v>13020401</v>
      </c>
      <c r="E31" s="45" t="s">
        <v>40</v>
      </c>
      <c r="F31" s="46"/>
      <c r="G31" s="46">
        <v>0</v>
      </c>
      <c r="H31" s="46">
        <v>0</v>
      </c>
      <c r="I31" s="47">
        <f>0.5035-0.25175</f>
        <v>0.25174999999999997</v>
      </c>
      <c r="J31" s="48">
        <v>0</v>
      </c>
      <c r="K31" s="47">
        <f t="shared" si="4"/>
        <v>0.25174999999999997</v>
      </c>
      <c r="L31" s="48">
        <v>0</v>
      </c>
      <c r="M31" s="49">
        <f t="shared" si="0"/>
        <v>0.25174999999999997</v>
      </c>
      <c r="N31" s="28"/>
      <c r="O31" s="15"/>
      <c r="P31" s="15"/>
    </row>
    <row r="32" spans="1:16" s="16" customFormat="1" ht="185.25" customHeight="1">
      <c r="A32" s="50"/>
      <c r="B32" s="51"/>
      <c r="C32" s="51"/>
      <c r="D32" s="55">
        <v>13020600</v>
      </c>
      <c r="E32" s="45" t="s">
        <v>41</v>
      </c>
      <c r="F32" s="46"/>
      <c r="G32" s="46">
        <v>0</v>
      </c>
      <c r="H32" s="46">
        <v>0</v>
      </c>
      <c r="I32" s="47">
        <f>14.82434-7.41217</f>
        <v>7.4121699999999997</v>
      </c>
      <c r="J32" s="48">
        <v>0</v>
      </c>
      <c r="K32" s="47">
        <f t="shared" si="4"/>
        <v>7.4121699999999997</v>
      </c>
      <c r="L32" s="48">
        <v>0</v>
      </c>
      <c r="M32" s="49">
        <f t="shared" si="0"/>
        <v>7.4121699999999997</v>
      </c>
      <c r="N32" s="28"/>
      <c r="O32" s="15"/>
      <c r="P32" s="15"/>
    </row>
    <row r="33" spans="1:16" s="16" customFormat="1" ht="84.75" customHeight="1">
      <c r="A33" s="50"/>
      <c r="B33" s="51"/>
      <c r="C33" s="51"/>
      <c r="D33" s="52">
        <v>13030000</v>
      </c>
      <c r="E33" s="53" t="s">
        <v>42</v>
      </c>
      <c r="F33" s="40">
        <v>1070.8</v>
      </c>
      <c r="G33" s="31">
        <f>G35+G34</f>
        <v>446.9</v>
      </c>
      <c r="H33" s="31">
        <f>H35+H34</f>
        <v>66.099999999999994</v>
      </c>
      <c r="I33" s="41">
        <f>I35+I34</f>
        <v>380.59791999999999</v>
      </c>
      <c r="J33" s="34">
        <f t="shared" si="3"/>
        <v>5.7579110438729204</v>
      </c>
      <c r="K33" s="41">
        <f t="shared" si="4"/>
        <v>314.49792000000002</v>
      </c>
      <c r="L33" s="34">
        <f>I33/G33</f>
        <v>0.85164000895054826</v>
      </c>
      <c r="M33" s="35">
        <f t="shared" si="0"/>
        <v>-66.302079999999989</v>
      </c>
      <c r="N33" s="28"/>
      <c r="O33" s="15"/>
      <c r="P33" s="15"/>
    </row>
    <row r="34" spans="1:16" s="16" customFormat="1" ht="123">
      <c r="A34" s="50"/>
      <c r="B34" s="51"/>
      <c r="C34" s="51"/>
      <c r="D34" s="55">
        <v>13030100</v>
      </c>
      <c r="E34" s="45" t="s">
        <v>43</v>
      </c>
      <c r="F34" s="46">
        <v>165.8</v>
      </c>
      <c r="G34" s="57">
        <v>101</v>
      </c>
      <c r="H34" s="57">
        <v>26.1</v>
      </c>
      <c r="I34" s="47">
        <f>91.60101-68.70071</f>
        <v>22.900300000000001</v>
      </c>
      <c r="J34" s="48">
        <f t="shared" si="3"/>
        <v>0.87740613026819925</v>
      </c>
      <c r="K34" s="47">
        <f t="shared" si="4"/>
        <v>-3.1997</v>
      </c>
      <c r="L34" s="48">
        <f>I34/G34</f>
        <v>0.22673564356435644</v>
      </c>
      <c r="M34" s="49">
        <f>I34-G34</f>
        <v>-78.099699999999999</v>
      </c>
      <c r="N34" s="28"/>
      <c r="O34" s="15"/>
      <c r="P34" s="15"/>
    </row>
    <row r="35" spans="1:16" s="16" customFormat="1" ht="156" customHeight="1">
      <c r="A35" s="50"/>
      <c r="B35" s="51"/>
      <c r="C35" s="51"/>
      <c r="D35" s="55">
        <v>13030200</v>
      </c>
      <c r="E35" s="45" t="s">
        <v>44</v>
      </c>
      <c r="F35" s="46">
        <v>905</v>
      </c>
      <c r="G35" s="57">
        <v>345.9</v>
      </c>
      <c r="H35" s="57">
        <v>40</v>
      </c>
      <c r="I35" s="47">
        <v>357.69761999999997</v>
      </c>
      <c r="J35" s="48">
        <f t="shared" si="3"/>
        <v>8.9424405</v>
      </c>
      <c r="K35" s="47">
        <f t="shared" si="4"/>
        <v>317.69761999999997</v>
      </c>
      <c r="L35" s="48">
        <f>I35/G35</f>
        <v>1.0341070251517779</v>
      </c>
      <c r="M35" s="49">
        <f t="shared" si="0"/>
        <v>11.797619999999995</v>
      </c>
      <c r="N35" s="28"/>
      <c r="O35" s="15"/>
      <c r="P35" s="15"/>
    </row>
    <row r="36" spans="1:16" s="16" customFormat="1" ht="123.75" customHeight="1">
      <c r="A36" s="50"/>
      <c r="B36" s="51"/>
      <c r="C36" s="51"/>
      <c r="D36" s="38">
        <v>13070000</v>
      </c>
      <c r="E36" s="39" t="s">
        <v>45</v>
      </c>
      <c r="F36" s="40">
        <v>0.2</v>
      </c>
      <c r="G36" s="58">
        <f>G37</f>
        <v>1.5</v>
      </c>
      <c r="H36" s="58">
        <f>H37</f>
        <v>0.3</v>
      </c>
      <c r="I36" s="54">
        <f>I37</f>
        <v>0.62170999999999998</v>
      </c>
      <c r="J36" s="34">
        <v>0</v>
      </c>
      <c r="K36" s="41">
        <f t="shared" si="4"/>
        <v>0.32171</v>
      </c>
      <c r="L36" s="48">
        <f>I36/G36</f>
        <v>0.4144733333333333</v>
      </c>
      <c r="M36" s="49">
        <f t="shared" si="0"/>
        <v>-0.87829000000000002</v>
      </c>
      <c r="N36" s="28"/>
      <c r="O36" s="15"/>
      <c r="P36" s="15"/>
    </row>
    <row r="37" spans="1:16" s="16" customFormat="1" ht="121.5" customHeight="1">
      <c r="A37" s="50"/>
      <c r="B37" s="51"/>
      <c r="C37" s="51"/>
      <c r="D37" s="55">
        <v>13070200</v>
      </c>
      <c r="E37" s="45" t="s">
        <v>46</v>
      </c>
      <c r="F37" s="46">
        <v>0.2</v>
      </c>
      <c r="G37" s="57">
        <v>1.5</v>
      </c>
      <c r="H37" s="57">
        <v>0.3</v>
      </c>
      <c r="I37" s="47">
        <v>0.62170999999999998</v>
      </c>
      <c r="J37" s="48">
        <v>0</v>
      </c>
      <c r="K37" s="47">
        <f t="shared" si="4"/>
        <v>0.32171</v>
      </c>
      <c r="L37" s="48">
        <v>0</v>
      </c>
      <c r="M37" s="49">
        <f t="shared" si="0"/>
        <v>-0.87829000000000002</v>
      </c>
      <c r="N37" s="28"/>
      <c r="O37" s="15"/>
      <c r="P37" s="15"/>
    </row>
    <row r="38" spans="1:16" s="16" customFormat="1" ht="87.75" customHeight="1">
      <c r="A38" s="50"/>
      <c r="B38" s="51"/>
      <c r="C38" s="51"/>
      <c r="D38" s="52">
        <v>14000000</v>
      </c>
      <c r="E38" s="53" t="s">
        <v>47</v>
      </c>
      <c r="F38" s="40"/>
      <c r="G38" s="41">
        <f>G39</f>
        <v>125750.39999999999</v>
      </c>
      <c r="H38" s="41">
        <f>H39</f>
        <v>46417.9</v>
      </c>
      <c r="I38" s="41">
        <f>I39</f>
        <v>39256.647720000001</v>
      </c>
      <c r="J38" s="34">
        <f t="shared" si="3"/>
        <v>0.8457221830371473</v>
      </c>
      <c r="K38" s="41">
        <f t="shared" si="4"/>
        <v>-7161.2522800000006</v>
      </c>
      <c r="L38" s="34">
        <f>I38/G38</f>
        <v>0.31217910813802585</v>
      </c>
      <c r="M38" s="35">
        <f t="shared" si="0"/>
        <v>-86493.752279999986</v>
      </c>
      <c r="N38" s="59"/>
      <c r="O38" s="15"/>
      <c r="P38" s="15"/>
    </row>
    <row r="39" spans="1:16" s="16" customFormat="1" ht="177" customHeight="1">
      <c r="A39" s="50"/>
      <c r="B39" s="51"/>
      <c r="C39" s="51"/>
      <c r="D39" s="55">
        <v>14040001</v>
      </c>
      <c r="E39" s="45" t="s">
        <v>48</v>
      </c>
      <c r="F39" s="46"/>
      <c r="G39" s="46">
        <v>125750.39999999999</v>
      </c>
      <c r="H39" s="46">
        <v>46417.9</v>
      </c>
      <c r="I39" s="47">
        <v>39256.647720000001</v>
      </c>
      <c r="J39" s="48">
        <f t="shared" si="3"/>
        <v>0.8457221830371473</v>
      </c>
      <c r="K39" s="47">
        <f t="shared" si="4"/>
        <v>-7161.2522800000006</v>
      </c>
      <c r="L39" s="48">
        <f>I39/G39</f>
        <v>0.31217910813802585</v>
      </c>
      <c r="M39" s="49">
        <f>I39-G39</f>
        <v>-86493.752279999986</v>
      </c>
      <c r="N39" s="28"/>
      <c r="O39" s="15"/>
      <c r="P39" s="15"/>
    </row>
    <row r="40" spans="1:16" s="16" customFormat="1" ht="121.5">
      <c r="A40" s="50"/>
      <c r="B40" s="51"/>
      <c r="C40" s="51"/>
      <c r="D40" s="52">
        <v>16000000</v>
      </c>
      <c r="E40" s="53" t="s">
        <v>49</v>
      </c>
      <c r="F40" s="40"/>
      <c r="G40" s="40">
        <v>0</v>
      </c>
      <c r="H40" s="40">
        <v>0</v>
      </c>
      <c r="I40" s="41">
        <f>I42</f>
        <v>9.58E-3</v>
      </c>
      <c r="J40" s="34">
        <v>0</v>
      </c>
      <c r="K40" s="41">
        <f t="shared" si="4"/>
        <v>9.58E-3</v>
      </c>
      <c r="L40" s="48">
        <v>0</v>
      </c>
      <c r="M40" s="49">
        <f t="shared" si="0"/>
        <v>9.58E-3</v>
      </c>
      <c r="N40" s="28"/>
      <c r="O40" s="15"/>
      <c r="P40" s="15"/>
    </row>
    <row r="41" spans="1:16" s="16" customFormat="1" ht="121.5">
      <c r="A41" s="50"/>
      <c r="B41" s="51"/>
      <c r="C41" s="51"/>
      <c r="D41" s="52">
        <v>16010000</v>
      </c>
      <c r="E41" s="53" t="s">
        <v>50</v>
      </c>
      <c r="F41" s="40"/>
      <c r="G41" s="40">
        <v>0</v>
      </c>
      <c r="H41" s="40">
        <v>0</v>
      </c>
      <c r="I41" s="41">
        <f>I42</f>
        <v>9.58E-3</v>
      </c>
      <c r="J41" s="34">
        <v>0</v>
      </c>
      <c r="K41" s="41">
        <f t="shared" si="4"/>
        <v>9.58E-3</v>
      </c>
      <c r="L41" s="48">
        <v>0</v>
      </c>
      <c r="M41" s="49">
        <f t="shared" si="0"/>
        <v>9.58E-3</v>
      </c>
      <c r="N41" s="28"/>
      <c r="O41" s="15"/>
      <c r="P41" s="15"/>
    </row>
    <row r="42" spans="1:16" s="16" customFormat="1" ht="56.25" customHeight="1">
      <c r="A42" s="50"/>
      <c r="B42" s="51"/>
      <c r="C42" s="51"/>
      <c r="D42" s="55">
        <v>16010200</v>
      </c>
      <c r="E42" s="45" t="s">
        <v>51</v>
      </c>
      <c r="F42" s="46">
        <v>0</v>
      </c>
      <c r="G42" s="46">
        <v>0</v>
      </c>
      <c r="H42" s="46">
        <v>0</v>
      </c>
      <c r="I42" s="47">
        <v>9.58E-3</v>
      </c>
      <c r="J42" s="48">
        <v>0</v>
      </c>
      <c r="K42" s="47">
        <f t="shared" si="4"/>
        <v>9.58E-3</v>
      </c>
      <c r="L42" s="48">
        <v>0</v>
      </c>
      <c r="M42" s="49">
        <f t="shared" si="0"/>
        <v>9.58E-3</v>
      </c>
      <c r="N42" s="28"/>
      <c r="O42" s="15"/>
      <c r="P42" s="15"/>
    </row>
    <row r="43" spans="1:16" s="16" customFormat="1" ht="63.75">
      <c r="A43" s="50"/>
      <c r="B43" s="51"/>
      <c r="C43" s="51"/>
      <c r="D43" s="52">
        <v>18000000</v>
      </c>
      <c r="E43" s="53" t="s">
        <v>52</v>
      </c>
      <c r="F43" s="40">
        <v>365617</v>
      </c>
      <c r="G43" s="41">
        <f>G44+G56+G58+G61+G72</f>
        <v>639772.69999999995</v>
      </c>
      <c r="H43" s="41">
        <f>H44+H56+H58+H61+H72</f>
        <v>219632.3</v>
      </c>
      <c r="I43" s="41">
        <f>I44+I56+I58+I61+I72</f>
        <v>258214.06480999998</v>
      </c>
      <c r="J43" s="34">
        <f t="shared" si="3"/>
        <v>1.1756652587529248</v>
      </c>
      <c r="K43" s="41">
        <f t="shared" si="4"/>
        <v>38581.764809999993</v>
      </c>
      <c r="L43" s="34">
        <f>I43/G43</f>
        <v>0.40360281832907219</v>
      </c>
      <c r="M43" s="35">
        <f t="shared" si="0"/>
        <v>-381558.63518999994</v>
      </c>
      <c r="N43" s="28"/>
      <c r="O43" s="15"/>
      <c r="P43" s="15"/>
    </row>
    <row r="44" spans="1:16" s="16" customFormat="1" ht="54.75" customHeight="1">
      <c r="A44" s="50"/>
      <c r="B44" s="51"/>
      <c r="C44" s="51"/>
      <c r="D44" s="38">
        <v>18010000</v>
      </c>
      <c r="E44" s="39" t="s">
        <v>53</v>
      </c>
      <c r="F44" s="46">
        <v>360978.2</v>
      </c>
      <c r="G44" s="41">
        <f>G45+G46+G47+G48+G49+G50+G51+G52+G54+G53</f>
        <v>453614.6</v>
      </c>
      <c r="H44" s="41">
        <f>H45+H46+H47+H48+H49+H50+H51+H52+H54+H53</f>
        <v>125026</v>
      </c>
      <c r="I44" s="41">
        <f>I45+I46+I47+I48+I49+I50+I51+I52+I54+I53</f>
        <v>182502.37818</v>
      </c>
      <c r="J44" s="34">
        <f t="shared" si="3"/>
        <v>1.4597154046358358</v>
      </c>
      <c r="K44" s="41">
        <f t="shared" si="4"/>
        <v>57476.37818</v>
      </c>
      <c r="L44" s="34">
        <f>I44/G44</f>
        <v>0.40232915382353218</v>
      </c>
      <c r="M44" s="35">
        <f t="shared" si="0"/>
        <v>-271112.22181999998</v>
      </c>
      <c r="N44" s="28"/>
      <c r="O44" s="15"/>
      <c r="P44" s="15"/>
    </row>
    <row r="45" spans="1:16" s="16" customFormat="1" ht="177.75" customHeight="1">
      <c r="A45" s="50"/>
      <c r="B45" s="51"/>
      <c r="C45" s="51"/>
      <c r="D45" s="55">
        <v>18010100</v>
      </c>
      <c r="E45" s="45" t="s">
        <v>54</v>
      </c>
      <c r="F45" s="46">
        <v>0</v>
      </c>
      <c r="G45" s="46">
        <v>1637.8</v>
      </c>
      <c r="H45" s="46">
        <v>403</v>
      </c>
      <c r="I45" s="47">
        <v>574.87432000000001</v>
      </c>
      <c r="J45" s="48">
        <f t="shared" si="3"/>
        <v>1.426487146401985</v>
      </c>
      <c r="K45" s="47">
        <f t="shared" si="4"/>
        <v>171.87432000000001</v>
      </c>
      <c r="L45" s="48">
        <f>I45/G45</f>
        <v>0.35100398095005497</v>
      </c>
      <c r="M45" s="49">
        <f t="shared" si="0"/>
        <v>-1062.9256799999998</v>
      </c>
      <c r="N45" s="28"/>
      <c r="O45" s="15"/>
      <c r="P45" s="15"/>
    </row>
    <row r="46" spans="1:16" s="16" customFormat="1" ht="207" customHeight="1">
      <c r="A46" s="50"/>
      <c r="B46" s="51"/>
      <c r="C46" s="51"/>
      <c r="D46" s="55">
        <v>18010200</v>
      </c>
      <c r="E46" s="45" t="s">
        <v>55</v>
      </c>
      <c r="F46" s="46">
        <v>0</v>
      </c>
      <c r="G46" s="46">
        <v>1191.9000000000001</v>
      </c>
      <c r="H46" s="46">
        <v>13</v>
      </c>
      <c r="I46" s="47">
        <v>75.87415</v>
      </c>
      <c r="J46" s="48">
        <f t="shared" si="3"/>
        <v>5.8364730769230766</v>
      </c>
      <c r="K46" s="47">
        <f t="shared" si="4"/>
        <v>62.87415</v>
      </c>
      <c r="L46" s="48">
        <f>I46/G46</f>
        <v>6.365815085158151E-2</v>
      </c>
      <c r="M46" s="49">
        <f t="shared" si="0"/>
        <v>-1116.02585</v>
      </c>
      <c r="N46" s="28"/>
      <c r="O46" s="15"/>
      <c r="P46" s="15"/>
    </row>
    <row r="47" spans="1:16" s="16" customFormat="1" ht="182.25" customHeight="1">
      <c r="A47" s="50"/>
      <c r="B47" s="51"/>
      <c r="C47" s="51"/>
      <c r="D47" s="55">
        <v>18010300</v>
      </c>
      <c r="E47" s="45" t="s">
        <v>56</v>
      </c>
      <c r="F47" s="46">
        <v>0</v>
      </c>
      <c r="G47" s="46">
        <v>13.8</v>
      </c>
      <c r="H47" s="46">
        <v>0</v>
      </c>
      <c r="I47" s="47">
        <v>11.2562</v>
      </c>
      <c r="J47" s="48">
        <v>0</v>
      </c>
      <c r="K47" s="47">
        <f t="shared" si="4"/>
        <v>11.2562</v>
      </c>
      <c r="L47" s="48">
        <v>0</v>
      </c>
      <c r="M47" s="49">
        <f t="shared" si="0"/>
        <v>-2.5438000000000009</v>
      </c>
      <c r="N47" s="28"/>
      <c r="O47" s="15"/>
      <c r="P47" s="15"/>
    </row>
    <row r="48" spans="1:16" s="16" customFormat="1" ht="192.75" customHeight="1">
      <c r="A48" s="50"/>
      <c r="B48" s="51"/>
      <c r="C48" s="51"/>
      <c r="D48" s="55">
        <v>18010400</v>
      </c>
      <c r="E48" s="45" t="s">
        <v>54</v>
      </c>
      <c r="F48" s="46">
        <v>0</v>
      </c>
      <c r="G48" s="46">
        <v>23418.3</v>
      </c>
      <c r="H48" s="46">
        <v>1310</v>
      </c>
      <c r="I48" s="47">
        <v>8426.1018600000007</v>
      </c>
      <c r="J48" s="48">
        <f t="shared" si="3"/>
        <v>6.4321388244274811</v>
      </c>
      <c r="K48" s="47">
        <f t="shared" si="4"/>
        <v>7116.1018600000007</v>
      </c>
      <c r="L48" s="48">
        <f t="shared" ref="L48:L56" si="7">I48/G48</f>
        <v>0.35980843442948468</v>
      </c>
      <c r="M48" s="49">
        <f t="shared" si="0"/>
        <v>-14992.198139999999</v>
      </c>
      <c r="N48" s="28"/>
      <c r="O48" s="15"/>
      <c r="P48" s="15"/>
    </row>
    <row r="49" spans="1:16" s="16" customFormat="1" ht="85.5" customHeight="1">
      <c r="A49" s="50"/>
      <c r="B49" s="51"/>
      <c r="C49" s="51"/>
      <c r="D49" s="55">
        <v>18010500</v>
      </c>
      <c r="E49" s="45" t="s">
        <v>57</v>
      </c>
      <c r="F49" s="46">
        <v>115874</v>
      </c>
      <c r="G49" s="46">
        <v>133812.5</v>
      </c>
      <c r="H49" s="46">
        <v>38600</v>
      </c>
      <c r="I49" s="47">
        <v>60962.656049999998</v>
      </c>
      <c r="J49" s="48">
        <f t="shared" si="3"/>
        <v>1.5793434209844559</v>
      </c>
      <c r="K49" s="47">
        <f t="shared" si="4"/>
        <v>22362.656049999998</v>
      </c>
      <c r="L49" s="48">
        <f t="shared" si="7"/>
        <v>0.45558267015413356</v>
      </c>
      <c r="M49" s="49">
        <f t="shared" si="0"/>
        <v>-72849.843950000009</v>
      </c>
      <c r="N49" s="28"/>
      <c r="O49" s="15"/>
      <c r="P49" s="15"/>
    </row>
    <row r="50" spans="1:16" s="16" customFormat="1" ht="86.25" customHeight="1">
      <c r="A50" s="50"/>
      <c r="B50" s="51"/>
      <c r="C50" s="51"/>
      <c r="D50" s="55">
        <v>18010600</v>
      </c>
      <c r="E50" s="45" t="s">
        <v>58</v>
      </c>
      <c r="F50" s="46">
        <v>234996.8</v>
      </c>
      <c r="G50" s="46">
        <v>274667.3</v>
      </c>
      <c r="H50" s="46">
        <v>82000</v>
      </c>
      <c r="I50" s="47">
        <v>109478.77256</v>
      </c>
      <c r="J50" s="48">
        <f t="shared" si="3"/>
        <v>1.3351069824390243</v>
      </c>
      <c r="K50" s="47">
        <f t="shared" si="4"/>
        <v>27478.772559999998</v>
      </c>
      <c r="L50" s="48">
        <f t="shared" si="7"/>
        <v>0.39858684510314846</v>
      </c>
      <c r="M50" s="49">
        <f t="shared" si="0"/>
        <v>-165188.52743999998</v>
      </c>
      <c r="N50" s="28"/>
      <c r="O50" s="15"/>
      <c r="P50" s="15"/>
    </row>
    <row r="51" spans="1:16" s="16" customFormat="1" ht="81.75" customHeight="1">
      <c r="A51" s="50"/>
      <c r="B51" s="51"/>
      <c r="C51" s="51"/>
      <c r="D51" s="55">
        <v>18010700</v>
      </c>
      <c r="E51" s="45" t="s">
        <v>59</v>
      </c>
      <c r="F51" s="46">
        <v>6136.6</v>
      </c>
      <c r="G51" s="46">
        <v>7050.7</v>
      </c>
      <c r="H51" s="46">
        <v>1000</v>
      </c>
      <c r="I51" s="47">
        <v>903.22667000000001</v>
      </c>
      <c r="J51" s="48">
        <f t="shared" si="3"/>
        <v>0.90322667000000001</v>
      </c>
      <c r="K51" s="47">
        <f t="shared" si="4"/>
        <v>-96.773329999999987</v>
      </c>
      <c r="L51" s="48">
        <f t="shared" si="7"/>
        <v>0.1281045385564554</v>
      </c>
      <c r="M51" s="49">
        <f t="shared" si="0"/>
        <v>-6147.4733299999998</v>
      </c>
      <c r="N51" s="28"/>
      <c r="O51" s="15"/>
      <c r="P51" s="15"/>
    </row>
    <row r="52" spans="1:16" s="16" customFormat="1" ht="78.75" customHeight="1">
      <c r="A52" s="50"/>
      <c r="B52" s="51"/>
      <c r="C52" s="51"/>
      <c r="D52" s="55">
        <v>18010900</v>
      </c>
      <c r="E52" s="45" t="s">
        <v>60</v>
      </c>
      <c r="F52" s="46">
        <v>3970.8</v>
      </c>
      <c r="G52" s="46">
        <v>4396.7</v>
      </c>
      <c r="H52" s="46">
        <v>300</v>
      </c>
      <c r="I52" s="47">
        <v>571.99833000000001</v>
      </c>
      <c r="J52" s="48">
        <f t="shared" si="3"/>
        <v>1.9066611</v>
      </c>
      <c r="K52" s="47">
        <f t="shared" si="4"/>
        <v>271.99833000000001</v>
      </c>
      <c r="L52" s="48">
        <f t="shared" si="7"/>
        <v>0.13009719334955763</v>
      </c>
      <c r="M52" s="49">
        <f t="shared" si="0"/>
        <v>-3824.7016699999999</v>
      </c>
      <c r="N52" s="28"/>
      <c r="O52" s="15"/>
      <c r="P52" s="15"/>
    </row>
    <row r="53" spans="1:16" s="16" customFormat="1" ht="81.75" customHeight="1">
      <c r="A53" s="50"/>
      <c r="B53" s="51"/>
      <c r="C53" s="51"/>
      <c r="D53" s="55">
        <v>18011001</v>
      </c>
      <c r="E53" s="45" t="s">
        <v>61</v>
      </c>
      <c r="F53" s="46">
        <v>0</v>
      </c>
      <c r="G53" s="46">
        <v>4047.1</v>
      </c>
      <c r="H53" s="46">
        <v>0</v>
      </c>
      <c r="I53" s="47">
        <v>409.32668000000001</v>
      </c>
      <c r="J53" s="48">
        <v>0</v>
      </c>
      <c r="K53" s="47">
        <f t="shared" si="4"/>
        <v>409.32668000000001</v>
      </c>
      <c r="L53" s="48">
        <f t="shared" si="7"/>
        <v>0.10114073781226064</v>
      </c>
      <c r="M53" s="49">
        <f t="shared" si="0"/>
        <v>-3637.7733199999998</v>
      </c>
      <c r="N53" s="28"/>
      <c r="O53" s="15"/>
      <c r="P53" s="15"/>
    </row>
    <row r="54" spans="1:16" s="16" customFormat="1" ht="78.75" customHeight="1">
      <c r="A54" s="50"/>
      <c r="B54" s="51"/>
      <c r="C54" s="51"/>
      <c r="D54" s="55">
        <v>18011101</v>
      </c>
      <c r="E54" s="45" t="s">
        <v>62</v>
      </c>
      <c r="F54" s="46">
        <v>0</v>
      </c>
      <c r="G54" s="46">
        <v>3378.5</v>
      </c>
      <c r="H54" s="46">
        <v>1400</v>
      </c>
      <c r="I54" s="47">
        <v>1088.2913599999999</v>
      </c>
      <c r="J54" s="48">
        <v>0</v>
      </c>
      <c r="K54" s="47">
        <f t="shared" si="4"/>
        <v>-311.70864000000006</v>
      </c>
      <c r="L54" s="48">
        <f t="shared" si="7"/>
        <v>0.32212264614473879</v>
      </c>
      <c r="M54" s="49">
        <f t="shared" si="0"/>
        <v>-2290.2086399999998</v>
      </c>
      <c r="N54" s="28"/>
      <c r="O54" s="15"/>
      <c r="P54" s="15"/>
    </row>
    <row r="55" spans="1:16" s="16" customFormat="1" ht="78.75" customHeight="1">
      <c r="A55" s="50"/>
      <c r="B55" s="51"/>
      <c r="C55" s="51"/>
      <c r="D55" s="52">
        <v>18020000</v>
      </c>
      <c r="E55" s="45" t="s">
        <v>63</v>
      </c>
      <c r="F55" s="41">
        <f>F56+F57</f>
        <v>4098.6000000000004</v>
      </c>
      <c r="G55" s="41">
        <f t="shared" ref="G55:H55" si="8">G56</f>
        <v>4213.3</v>
      </c>
      <c r="H55" s="41">
        <f t="shared" si="8"/>
        <v>363.3</v>
      </c>
      <c r="I55" s="41">
        <f>I56</f>
        <v>519.87261000000001</v>
      </c>
      <c r="J55" s="34">
        <f t="shared" si="3"/>
        <v>1.430973327828241</v>
      </c>
      <c r="K55" s="41">
        <f t="shared" si="4"/>
        <v>156.57261</v>
      </c>
      <c r="L55" s="34">
        <f t="shared" si="7"/>
        <v>0.12338846272517978</v>
      </c>
      <c r="M55" s="35">
        <f t="shared" si="0"/>
        <v>-3693.4273900000003</v>
      </c>
      <c r="N55" s="28"/>
      <c r="O55" s="15"/>
      <c r="P55" s="15"/>
    </row>
    <row r="56" spans="1:16" s="16" customFormat="1" ht="99" customHeight="1">
      <c r="A56" s="50"/>
      <c r="B56" s="51"/>
      <c r="C56" s="51"/>
      <c r="D56" s="55">
        <v>18020100</v>
      </c>
      <c r="E56" s="45" t="s">
        <v>64</v>
      </c>
      <c r="F56" s="46">
        <v>4098.6000000000004</v>
      </c>
      <c r="G56" s="46">
        <v>4213.3</v>
      </c>
      <c r="H56" s="46">
        <v>363.3</v>
      </c>
      <c r="I56" s="47">
        <v>519.87261000000001</v>
      </c>
      <c r="J56" s="48">
        <f t="shared" si="3"/>
        <v>1.430973327828241</v>
      </c>
      <c r="K56" s="47">
        <f t="shared" si="4"/>
        <v>156.57261</v>
      </c>
      <c r="L56" s="48">
        <f t="shared" si="7"/>
        <v>0.12338846272517978</v>
      </c>
      <c r="M56" s="49">
        <f t="shared" si="0"/>
        <v>-3693.4273900000003</v>
      </c>
      <c r="N56" s="28"/>
      <c r="O56" s="15"/>
      <c r="P56" s="15"/>
    </row>
    <row r="57" spans="1:16" s="16" customFormat="1" ht="99" customHeight="1">
      <c r="A57" s="50"/>
      <c r="B57" s="51"/>
      <c r="C57" s="51"/>
      <c r="D57" s="55">
        <v>18020200</v>
      </c>
      <c r="E57" s="45" t="s">
        <v>65</v>
      </c>
      <c r="F57" s="46">
        <v>0</v>
      </c>
      <c r="G57" s="46">
        <v>0</v>
      </c>
      <c r="H57" s="46">
        <v>0</v>
      </c>
      <c r="I57" s="47">
        <v>0</v>
      </c>
      <c r="J57" s="48">
        <v>0</v>
      </c>
      <c r="K57" s="47">
        <f t="shared" si="4"/>
        <v>0</v>
      </c>
      <c r="L57" s="48">
        <v>0</v>
      </c>
      <c r="M57" s="49">
        <f t="shared" si="0"/>
        <v>0</v>
      </c>
      <c r="N57" s="28"/>
      <c r="O57" s="15"/>
      <c r="P57" s="15"/>
    </row>
    <row r="58" spans="1:16" s="16" customFormat="1" ht="63.75">
      <c r="A58" s="50"/>
      <c r="B58" s="51"/>
      <c r="C58" s="51"/>
      <c r="D58" s="38">
        <v>18030000</v>
      </c>
      <c r="E58" s="39" t="s">
        <v>66</v>
      </c>
      <c r="F58" s="40">
        <v>540.20000000000005</v>
      </c>
      <c r="G58" s="41">
        <f t="shared" ref="G58:H58" si="9">G59+G60</f>
        <v>537.1</v>
      </c>
      <c r="H58" s="41">
        <f t="shared" si="9"/>
        <v>93</v>
      </c>
      <c r="I58" s="41">
        <f>I59+I60</f>
        <v>282.77423999999996</v>
      </c>
      <c r="J58" s="34">
        <f t="shared" si="3"/>
        <v>3.0405832258064511</v>
      </c>
      <c r="K58" s="41">
        <f t="shared" si="4"/>
        <v>189.77423999999996</v>
      </c>
      <c r="L58" s="34">
        <f>I58/G58</f>
        <v>0.52648341091044493</v>
      </c>
      <c r="M58" s="35">
        <f t="shared" si="0"/>
        <v>-254.32576000000006</v>
      </c>
      <c r="N58" s="28"/>
      <c r="O58" s="15"/>
      <c r="P58" s="15"/>
    </row>
    <row r="59" spans="1:16" s="16" customFormat="1" ht="114" customHeight="1">
      <c r="A59" s="50"/>
      <c r="B59" s="51"/>
      <c r="C59" s="51"/>
      <c r="D59" s="55">
        <v>18030100</v>
      </c>
      <c r="E59" s="45" t="s">
        <v>67</v>
      </c>
      <c r="F59" s="46">
        <v>515.4</v>
      </c>
      <c r="G59" s="46">
        <v>537.1</v>
      </c>
      <c r="H59" s="46">
        <v>93</v>
      </c>
      <c r="I59" s="47">
        <v>267.94328999999999</v>
      </c>
      <c r="J59" s="48">
        <f t="shared" si="3"/>
        <v>2.8811106451612902</v>
      </c>
      <c r="K59" s="47">
        <f t="shared" si="4"/>
        <v>174.94328999999999</v>
      </c>
      <c r="L59" s="48">
        <f>I59/G59</f>
        <v>0.49887039657419469</v>
      </c>
      <c r="M59" s="49">
        <f t="shared" si="0"/>
        <v>-269.15671000000003</v>
      </c>
      <c r="N59" s="28"/>
      <c r="O59" s="15"/>
      <c r="P59" s="15"/>
    </row>
    <row r="60" spans="1:16" s="16" customFormat="1" ht="114" customHeight="1">
      <c r="A60" s="50"/>
      <c r="B60" s="51"/>
      <c r="C60" s="51"/>
      <c r="D60" s="55">
        <v>18030200</v>
      </c>
      <c r="E60" s="45" t="s">
        <v>68</v>
      </c>
      <c r="F60" s="46">
        <v>24.8</v>
      </c>
      <c r="G60" s="46">
        <v>0</v>
      </c>
      <c r="H60" s="46">
        <v>0</v>
      </c>
      <c r="I60" s="47">
        <v>14.83095</v>
      </c>
      <c r="J60" s="48">
        <v>0</v>
      </c>
      <c r="K60" s="47">
        <f t="shared" si="4"/>
        <v>14.83095</v>
      </c>
      <c r="L60" s="48">
        <v>0</v>
      </c>
      <c r="M60" s="49">
        <f t="shared" si="0"/>
        <v>14.83095</v>
      </c>
      <c r="N60" s="28"/>
      <c r="O60" s="15"/>
      <c r="P60" s="15"/>
    </row>
    <row r="61" spans="1:16" s="16" customFormat="1" ht="174" customHeight="1">
      <c r="A61" s="50"/>
      <c r="B61" s="51"/>
      <c r="C61" s="51"/>
      <c r="D61" s="38">
        <v>18040000</v>
      </c>
      <c r="E61" s="39" t="s">
        <v>69</v>
      </c>
      <c r="F61" s="40"/>
      <c r="G61" s="41">
        <f t="shared" ref="G61:H61" si="10">G62+G63+G64+G65+G66+G67+G68+G69+G71+G70</f>
        <v>0</v>
      </c>
      <c r="H61" s="41">
        <f t="shared" si="10"/>
        <v>0</v>
      </c>
      <c r="I61" s="41">
        <f>I62+I63+I64+I65+I66+I67+I68+I69+I71+I70</f>
        <v>-56.720509999999997</v>
      </c>
      <c r="J61" s="34">
        <v>0</v>
      </c>
      <c r="K61" s="41">
        <f t="shared" si="4"/>
        <v>-56.720509999999997</v>
      </c>
      <c r="L61" s="48">
        <v>0</v>
      </c>
      <c r="M61" s="49">
        <f t="shared" si="0"/>
        <v>-56.720509999999997</v>
      </c>
      <c r="N61" s="28"/>
      <c r="O61" s="15"/>
      <c r="P61" s="15"/>
    </row>
    <row r="62" spans="1:16" s="16" customFormat="1" ht="187.5" customHeight="1">
      <c r="A62" s="50"/>
      <c r="B62" s="51"/>
      <c r="C62" s="51"/>
      <c r="D62" s="44">
        <v>18040100</v>
      </c>
      <c r="E62" s="45" t="s">
        <v>70</v>
      </c>
      <c r="F62" s="46"/>
      <c r="G62" s="46">
        <v>0</v>
      </c>
      <c r="H62" s="46">
        <v>0</v>
      </c>
      <c r="I62" s="60">
        <v>-8.4854000000000003</v>
      </c>
      <c r="J62" s="48">
        <v>0</v>
      </c>
      <c r="K62" s="47">
        <f t="shared" si="4"/>
        <v>-8.4854000000000003</v>
      </c>
      <c r="L62" s="48">
        <v>0</v>
      </c>
      <c r="M62" s="49">
        <f t="shared" si="0"/>
        <v>-8.4854000000000003</v>
      </c>
      <c r="N62" s="28"/>
      <c r="O62" s="15"/>
      <c r="P62" s="15"/>
    </row>
    <row r="63" spans="1:16" s="16" customFormat="1" ht="195" customHeight="1">
      <c r="A63" s="50"/>
      <c r="B63" s="51"/>
      <c r="C63" s="51"/>
      <c r="D63" s="44">
        <v>18040200</v>
      </c>
      <c r="E63" s="45" t="s">
        <v>71</v>
      </c>
      <c r="F63" s="46"/>
      <c r="G63" s="46">
        <v>0</v>
      </c>
      <c r="H63" s="46">
        <v>0</v>
      </c>
      <c r="I63" s="47">
        <v>-28.102799999999998</v>
      </c>
      <c r="J63" s="48">
        <v>0</v>
      </c>
      <c r="K63" s="47">
        <f t="shared" si="4"/>
        <v>-28.102799999999998</v>
      </c>
      <c r="L63" s="48">
        <v>0</v>
      </c>
      <c r="M63" s="49">
        <f t="shared" si="0"/>
        <v>-28.102799999999998</v>
      </c>
      <c r="N63" s="28"/>
      <c r="O63" s="15"/>
      <c r="P63" s="15"/>
    </row>
    <row r="64" spans="1:16" s="16" customFormat="1" ht="194.25" customHeight="1">
      <c r="A64" s="50"/>
      <c r="B64" s="51"/>
      <c r="C64" s="51"/>
      <c r="D64" s="44">
        <v>18040500</v>
      </c>
      <c r="E64" s="45" t="s">
        <v>72</v>
      </c>
      <c r="F64" s="46"/>
      <c r="G64" s="46">
        <v>0</v>
      </c>
      <c r="H64" s="46">
        <v>0</v>
      </c>
      <c r="I64" s="47">
        <v>0</v>
      </c>
      <c r="J64" s="48">
        <v>0</v>
      </c>
      <c r="K64" s="47">
        <f t="shared" si="4"/>
        <v>0</v>
      </c>
      <c r="L64" s="48">
        <v>0</v>
      </c>
      <c r="M64" s="49">
        <f t="shared" si="0"/>
        <v>0</v>
      </c>
      <c r="N64" s="28"/>
      <c r="O64" s="15"/>
      <c r="P64" s="15"/>
    </row>
    <row r="65" spans="1:16" s="16" customFormat="1" ht="201.75" customHeight="1">
      <c r="A65" s="50"/>
      <c r="B65" s="51"/>
      <c r="C65" s="51"/>
      <c r="D65" s="44">
        <v>18040600</v>
      </c>
      <c r="E65" s="45" t="s">
        <v>73</v>
      </c>
      <c r="F65" s="46"/>
      <c r="G65" s="46">
        <v>0</v>
      </c>
      <c r="H65" s="46">
        <v>0</v>
      </c>
      <c r="I65" s="47">
        <v>1.5</v>
      </c>
      <c r="J65" s="48">
        <v>0</v>
      </c>
      <c r="K65" s="47">
        <f t="shared" si="4"/>
        <v>1.5</v>
      </c>
      <c r="L65" s="48">
        <v>0</v>
      </c>
      <c r="M65" s="49">
        <f t="shared" si="0"/>
        <v>1.5</v>
      </c>
      <c r="N65" s="28"/>
      <c r="O65" s="15"/>
      <c r="P65" s="15"/>
    </row>
    <row r="66" spans="1:16" s="16" customFormat="1" ht="186.75" customHeight="1">
      <c r="A66" s="50"/>
      <c r="B66" s="51"/>
      <c r="C66" s="51"/>
      <c r="D66" s="44">
        <v>18040700</v>
      </c>
      <c r="E66" s="45" t="s">
        <v>74</v>
      </c>
      <c r="F66" s="46"/>
      <c r="G66" s="46">
        <v>0</v>
      </c>
      <c r="H66" s="46">
        <v>0</v>
      </c>
      <c r="I66" s="47">
        <v>-3.2107999999999999</v>
      </c>
      <c r="J66" s="48">
        <v>0</v>
      </c>
      <c r="K66" s="47">
        <f t="shared" si="4"/>
        <v>-3.2107999999999999</v>
      </c>
      <c r="L66" s="48">
        <v>0</v>
      </c>
      <c r="M66" s="49">
        <f t="shared" si="0"/>
        <v>-3.2107999999999999</v>
      </c>
      <c r="N66" s="28"/>
      <c r="O66" s="15"/>
      <c r="P66" s="15"/>
    </row>
    <row r="67" spans="1:16" s="16" customFormat="1" ht="240" customHeight="1">
      <c r="A67" s="50"/>
      <c r="B67" s="51"/>
      <c r="C67" s="51"/>
      <c r="D67" s="55">
        <v>18040800</v>
      </c>
      <c r="E67" s="45" t="s">
        <v>75</v>
      </c>
      <c r="F67" s="46"/>
      <c r="G67" s="46">
        <v>0</v>
      </c>
      <c r="H67" s="46">
        <v>0</v>
      </c>
      <c r="I67" s="47">
        <v>-13.329459999999999</v>
      </c>
      <c r="J67" s="48">
        <v>0</v>
      </c>
      <c r="K67" s="47">
        <f t="shared" si="4"/>
        <v>-13.329459999999999</v>
      </c>
      <c r="L67" s="48">
        <v>0</v>
      </c>
      <c r="M67" s="49">
        <f t="shared" si="0"/>
        <v>-13.329459999999999</v>
      </c>
      <c r="N67" s="28"/>
      <c r="O67" s="15"/>
      <c r="P67" s="15"/>
    </row>
    <row r="68" spans="1:16" s="16" customFormat="1" ht="189.75" customHeight="1">
      <c r="A68" s="50"/>
      <c r="B68" s="51"/>
      <c r="C68" s="51"/>
      <c r="D68" s="55">
        <v>18040900</v>
      </c>
      <c r="E68" s="45" t="s">
        <v>76</v>
      </c>
      <c r="F68" s="46"/>
      <c r="G68" s="46">
        <v>0</v>
      </c>
      <c r="H68" s="46">
        <v>0</v>
      </c>
      <c r="I68" s="47">
        <v>0</v>
      </c>
      <c r="J68" s="48">
        <v>0</v>
      </c>
      <c r="K68" s="47">
        <f t="shared" si="4"/>
        <v>0</v>
      </c>
      <c r="L68" s="48">
        <v>0</v>
      </c>
      <c r="M68" s="49">
        <f t="shared" si="0"/>
        <v>0</v>
      </c>
      <c r="N68" s="28"/>
      <c r="O68" s="15"/>
      <c r="P68" s="15"/>
    </row>
    <row r="69" spans="1:16" s="16" customFormat="1" ht="175.5" customHeight="1">
      <c r="A69" s="50"/>
      <c r="B69" s="51"/>
      <c r="C69" s="51"/>
      <c r="D69" s="55">
        <v>18041400</v>
      </c>
      <c r="E69" s="45" t="s">
        <v>77</v>
      </c>
      <c r="F69" s="46"/>
      <c r="G69" s="46">
        <v>0</v>
      </c>
      <c r="H69" s="46">
        <v>0</v>
      </c>
      <c r="I69" s="47">
        <v>-5.0920500000000004</v>
      </c>
      <c r="J69" s="48">
        <v>0</v>
      </c>
      <c r="K69" s="47">
        <f t="shared" si="4"/>
        <v>-5.0920500000000004</v>
      </c>
      <c r="L69" s="48">
        <v>0</v>
      </c>
      <c r="M69" s="49">
        <f t="shared" si="0"/>
        <v>-5.0920500000000004</v>
      </c>
      <c r="N69" s="28"/>
      <c r="O69" s="15"/>
      <c r="P69" s="15"/>
    </row>
    <row r="70" spans="1:16" s="16" customFormat="1" ht="172.5" customHeight="1">
      <c r="A70" s="50"/>
      <c r="B70" s="51"/>
      <c r="C70" s="51"/>
      <c r="D70" s="55">
        <v>18041700</v>
      </c>
      <c r="E70" s="45" t="s">
        <v>78</v>
      </c>
      <c r="F70" s="46"/>
      <c r="G70" s="46">
        <v>0</v>
      </c>
      <c r="H70" s="46">
        <v>0</v>
      </c>
      <c r="I70" s="47">
        <v>0</v>
      </c>
      <c r="J70" s="48">
        <v>0</v>
      </c>
      <c r="K70" s="47">
        <f t="shared" si="4"/>
        <v>0</v>
      </c>
      <c r="L70" s="48">
        <v>0</v>
      </c>
      <c r="M70" s="49">
        <f t="shared" ref="M70:M122" si="11">I70-G70</f>
        <v>0</v>
      </c>
      <c r="N70" s="28"/>
      <c r="O70" s="15"/>
      <c r="P70" s="15"/>
    </row>
    <row r="71" spans="1:16" s="16" customFormat="1" ht="182.25" customHeight="1">
      <c r="A71" s="50"/>
      <c r="B71" s="51"/>
      <c r="C71" s="51"/>
      <c r="D71" s="55">
        <v>18041800</v>
      </c>
      <c r="E71" s="45" t="s">
        <v>79</v>
      </c>
      <c r="F71" s="46"/>
      <c r="G71" s="46">
        <v>0</v>
      </c>
      <c r="H71" s="46">
        <v>0</v>
      </c>
      <c r="I71" s="47">
        <v>0</v>
      </c>
      <c r="J71" s="48">
        <v>0</v>
      </c>
      <c r="K71" s="47">
        <f t="shared" si="4"/>
        <v>0</v>
      </c>
      <c r="L71" s="48">
        <v>0</v>
      </c>
      <c r="M71" s="49">
        <f t="shared" si="11"/>
        <v>0</v>
      </c>
      <c r="N71" s="28"/>
      <c r="O71" s="15"/>
      <c r="P71" s="15"/>
    </row>
    <row r="72" spans="1:16" s="16" customFormat="1" ht="68.25" customHeight="1">
      <c r="A72" s="50"/>
      <c r="B72" s="51"/>
      <c r="C72" s="51"/>
      <c r="D72" s="52">
        <v>18050000</v>
      </c>
      <c r="E72" s="53" t="s">
        <v>80</v>
      </c>
      <c r="F72" s="46"/>
      <c r="G72" s="41">
        <f>G74+G75+G73+G76</f>
        <v>181407.7</v>
      </c>
      <c r="H72" s="41">
        <f>H74+H75+H73+H76</f>
        <v>94150</v>
      </c>
      <c r="I72" s="41">
        <f>I74+I75+I73+I76</f>
        <v>74965.760290000006</v>
      </c>
      <c r="J72" s="34">
        <f t="shared" si="3"/>
        <v>0.79623749644184816</v>
      </c>
      <c r="K72" s="41">
        <f t="shared" si="4"/>
        <v>-19184.239709999994</v>
      </c>
      <c r="L72" s="34">
        <f>I72/G72</f>
        <v>0.41324464336409095</v>
      </c>
      <c r="M72" s="35">
        <f t="shared" si="11"/>
        <v>-106441.93971000001</v>
      </c>
      <c r="N72" s="28"/>
      <c r="O72" s="15"/>
      <c r="P72" s="15"/>
    </row>
    <row r="73" spans="1:16" s="16" customFormat="1" ht="133.5" customHeight="1">
      <c r="A73" s="50"/>
      <c r="B73" s="51"/>
      <c r="C73" s="51"/>
      <c r="D73" s="55">
        <v>18050200</v>
      </c>
      <c r="E73" s="45" t="s">
        <v>81</v>
      </c>
      <c r="F73" s="46"/>
      <c r="G73" s="46">
        <v>0</v>
      </c>
      <c r="H73" s="46">
        <v>0</v>
      </c>
      <c r="I73" s="47">
        <v>0</v>
      </c>
      <c r="J73" s="48">
        <v>0</v>
      </c>
      <c r="K73" s="47">
        <f t="shared" ref="K73:K122" si="12">I73-H73</f>
        <v>0</v>
      </c>
      <c r="L73" s="48">
        <v>0</v>
      </c>
      <c r="M73" s="49">
        <f t="shared" si="11"/>
        <v>0</v>
      </c>
      <c r="N73" s="28"/>
      <c r="O73" s="15"/>
      <c r="P73" s="15"/>
    </row>
    <row r="74" spans="1:16" s="16" customFormat="1" ht="79.5" customHeight="1">
      <c r="A74" s="50"/>
      <c r="B74" s="51"/>
      <c r="C74" s="51"/>
      <c r="D74" s="55">
        <v>18050300</v>
      </c>
      <c r="E74" s="45" t="s">
        <v>82</v>
      </c>
      <c r="F74" s="46"/>
      <c r="G74" s="46">
        <v>62000</v>
      </c>
      <c r="H74" s="46">
        <v>30850</v>
      </c>
      <c r="I74" s="47">
        <v>23783.66879</v>
      </c>
      <c r="J74" s="48">
        <f t="shared" ref="J74:J122" si="13">I74/H74</f>
        <v>0.77094550372771475</v>
      </c>
      <c r="K74" s="47">
        <f t="shared" si="12"/>
        <v>-7066.3312100000003</v>
      </c>
      <c r="L74" s="48">
        <f>I74/G74</f>
        <v>0.38360756112903227</v>
      </c>
      <c r="M74" s="49">
        <f t="shared" si="11"/>
        <v>-38216.331210000004</v>
      </c>
      <c r="N74" s="28"/>
      <c r="O74" s="15"/>
      <c r="P74" s="15"/>
    </row>
    <row r="75" spans="1:16" s="16" customFormat="1" ht="87" customHeight="1">
      <c r="A75" s="50"/>
      <c r="B75" s="51"/>
      <c r="C75" s="51"/>
      <c r="D75" s="55">
        <v>18050400</v>
      </c>
      <c r="E75" s="45" t="s">
        <v>83</v>
      </c>
      <c r="F75" s="46"/>
      <c r="G75" s="46">
        <v>119407.7</v>
      </c>
      <c r="H75" s="46">
        <v>63300</v>
      </c>
      <c r="I75" s="47">
        <v>51178.444739999999</v>
      </c>
      <c r="J75" s="48">
        <f t="shared" si="13"/>
        <v>0.80850623601895732</v>
      </c>
      <c r="K75" s="47">
        <f t="shared" si="12"/>
        <v>-12121.555260000001</v>
      </c>
      <c r="L75" s="48">
        <f>I75/G75</f>
        <v>0.42860255025429683</v>
      </c>
      <c r="M75" s="49">
        <f t="shared" si="11"/>
        <v>-68229.255260000005</v>
      </c>
      <c r="N75" s="28"/>
      <c r="O75" s="15"/>
      <c r="P75" s="15"/>
    </row>
    <row r="76" spans="1:16" s="16" customFormat="1" ht="87" customHeight="1">
      <c r="A76" s="50"/>
      <c r="B76" s="51"/>
      <c r="C76" s="51"/>
      <c r="D76" s="55">
        <v>18050501</v>
      </c>
      <c r="E76" s="45" t="s">
        <v>84</v>
      </c>
      <c r="F76" s="46"/>
      <c r="G76" s="46">
        <v>0</v>
      </c>
      <c r="H76" s="46">
        <v>0</v>
      </c>
      <c r="I76" s="47">
        <v>3.64676</v>
      </c>
      <c r="J76" s="48">
        <v>0</v>
      </c>
      <c r="K76" s="47">
        <f t="shared" si="12"/>
        <v>3.64676</v>
      </c>
      <c r="L76" s="48">
        <v>0</v>
      </c>
      <c r="M76" s="49">
        <f t="shared" si="11"/>
        <v>3.64676</v>
      </c>
      <c r="N76" s="28"/>
      <c r="O76" s="15"/>
      <c r="P76" s="15"/>
    </row>
    <row r="77" spans="1:16" s="16" customFormat="1" ht="63.75" customHeight="1">
      <c r="A77" s="50"/>
      <c r="B77" s="51"/>
      <c r="C77" s="51"/>
      <c r="D77" s="52">
        <v>19000000</v>
      </c>
      <c r="E77" s="53" t="s">
        <v>85</v>
      </c>
      <c r="F77" s="40"/>
      <c r="G77" s="40">
        <f>G78</f>
        <v>376.3</v>
      </c>
      <c r="H77" s="40">
        <f>H78</f>
        <v>100.2</v>
      </c>
      <c r="I77" s="41">
        <f>I78</f>
        <v>0</v>
      </c>
      <c r="J77" s="34">
        <f t="shared" si="13"/>
        <v>0</v>
      </c>
      <c r="K77" s="41">
        <f t="shared" si="12"/>
        <v>-100.2</v>
      </c>
      <c r="L77" s="34">
        <v>0</v>
      </c>
      <c r="M77" s="35">
        <f t="shared" si="11"/>
        <v>-376.3</v>
      </c>
      <c r="N77" s="28"/>
      <c r="O77" s="15"/>
      <c r="P77" s="15"/>
    </row>
    <row r="78" spans="1:16" s="16" customFormat="1" ht="69.75" customHeight="1">
      <c r="A78" s="50"/>
      <c r="B78" s="51"/>
      <c r="C78" s="51"/>
      <c r="D78" s="44">
        <v>19010000</v>
      </c>
      <c r="E78" s="39" t="s">
        <v>86</v>
      </c>
      <c r="F78" s="40"/>
      <c r="G78" s="40">
        <f>G79+G80+G81</f>
        <v>376.3</v>
      </c>
      <c r="H78" s="40">
        <f>H79+H80+H81</f>
        <v>100.2</v>
      </c>
      <c r="I78" s="41">
        <f>I79+I80+I81</f>
        <v>0</v>
      </c>
      <c r="J78" s="34">
        <f t="shared" si="13"/>
        <v>0</v>
      </c>
      <c r="K78" s="41">
        <f t="shared" si="12"/>
        <v>-100.2</v>
      </c>
      <c r="L78" s="34">
        <v>0</v>
      </c>
      <c r="M78" s="35">
        <f t="shared" si="11"/>
        <v>-376.3</v>
      </c>
      <c r="N78" s="28"/>
      <c r="O78" s="15"/>
      <c r="P78" s="15"/>
    </row>
    <row r="79" spans="1:16" s="16" customFormat="1" ht="114.75" customHeight="1">
      <c r="A79" s="50"/>
      <c r="B79" s="51"/>
      <c r="C79" s="51"/>
      <c r="D79" s="44">
        <v>19010101</v>
      </c>
      <c r="E79" s="45" t="s">
        <v>87</v>
      </c>
      <c r="F79" s="46"/>
      <c r="G79" s="46">
        <v>334.3</v>
      </c>
      <c r="H79" s="46">
        <v>80.2</v>
      </c>
      <c r="I79" s="47">
        <v>0</v>
      </c>
      <c r="J79" s="48">
        <f t="shared" si="13"/>
        <v>0</v>
      </c>
      <c r="K79" s="47">
        <f t="shared" si="12"/>
        <v>-80.2</v>
      </c>
      <c r="L79" s="48">
        <v>0</v>
      </c>
      <c r="M79" s="49">
        <f t="shared" si="11"/>
        <v>-334.3</v>
      </c>
      <c r="N79" s="28"/>
      <c r="O79" s="15"/>
      <c r="P79" s="15"/>
    </row>
    <row r="80" spans="1:16" s="16" customFormat="1" ht="129.75" customHeight="1">
      <c r="A80" s="50"/>
      <c r="B80" s="51"/>
      <c r="C80" s="51"/>
      <c r="D80" s="44">
        <v>19010201</v>
      </c>
      <c r="E80" s="45" t="s">
        <v>88</v>
      </c>
      <c r="F80" s="46"/>
      <c r="G80" s="46">
        <v>0</v>
      </c>
      <c r="H80" s="46">
        <v>0</v>
      </c>
      <c r="I80" s="47">
        <v>0</v>
      </c>
      <c r="J80" s="48">
        <v>0</v>
      </c>
      <c r="K80" s="47">
        <f t="shared" si="12"/>
        <v>0</v>
      </c>
      <c r="L80" s="48">
        <v>0</v>
      </c>
      <c r="M80" s="49">
        <f t="shared" si="11"/>
        <v>0</v>
      </c>
      <c r="N80" s="28"/>
      <c r="O80" s="15"/>
      <c r="P80" s="15"/>
    </row>
    <row r="81" spans="1:16" s="16" customFormat="1" ht="245.25" customHeight="1">
      <c r="A81" s="50"/>
      <c r="B81" s="51"/>
      <c r="C81" s="51"/>
      <c r="D81" s="44">
        <v>19010301</v>
      </c>
      <c r="E81" s="45" t="s">
        <v>89</v>
      </c>
      <c r="F81" s="46"/>
      <c r="G81" s="46">
        <v>42</v>
      </c>
      <c r="H81" s="46">
        <v>20</v>
      </c>
      <c r="I81" s="47">
        <v>0</v>
      </c>
      <c r="J81" s="48">
        <f t="shared" si="13"/>
        <v>0</v>
      </c>
      <c r="K81" s="47">
        <f t="shared" si="12"/>
        <v>-20</v>
      </c>
      <c r="L81" s="48">
        <v>0</v>
      </c>
      <c r="M81" s="49">
        <f t="shared" si="11"/>
        <v>-42</v>
      </c>
      <c r="N81" s="28"/>
      <c r="O81" s="15"/>
      <c r="P81" s="15"/>
    </row>
    <row r="82" spans="1:16" s="16" customFormat="1" ht="90" customHeight="1">
      <c r="A82" s="50"/>
      <c r="B82" s="51"/>
      <c r="C82" s="51"/>
      <c r="D82" s="44">
        <v>19090000</v>
      </c>
      <c r="E82" s="45" t="s">
        <v>90</v>
      </c>
      <c r="F82" s="46"/>
      <c r="G82" s="46">
        <v>0</v>
      </c>
      <c r="H82" s="46">
        <v>0</v>
      </c>
      <c r="I82" s="47">
        <v>0</v>
      </c>
      <c r="J82" s="48">
        <v>0</v>
      </c>
      <c r="K82" s="47">
        <f t="shared" si="12"/>
        <v>0</v>
      </c>
      <c r="L82" s="48">
        <v>0</v>
      </c>
      <c r="M82" s="49">
        <f t="shared" si="11"/>
        <v>0</v>
      </c>
      <c r="N82" s="28"/>
      <c r="O82" s="15"/>
      <c r="P82" s="15"/>
    </row>
    <row r="83" spans="1:16" s="16" customFormat="1" ht="67.5" customHeight="1">
      <c r="A83" s="50"/>
      <c r="B83" s="51"/>
      <c r="C83" s="51"/>
      <c r="D83" s="52">
        <v>20000000</v>
      </c>
      <c r="E83" s="53" t="s">
        <v>91</v>
      </c>
      <c r="F83" s="40">
        <v>18149.8</v>
      </c>
      <c r="G83" s="41">
        <f>G84+G91+G112</f>
        <v>30452.999999999996</v>
      </c>
      <c r="H83" s="41">
        <f>H84+H91+H112</f>
        <v>7713.1</v>
      </c>
      <c r="I83" s="41">
        <f>I84+I91+I112</f>
        <v>8763.9614000000001</v>
      </c>
      <c r="J83" s="34">
        <f t="shared" si="13"/>
        <v>1.1362437152377125</v>
      </c>
      <c r="K83" s="41">
        <f t="shared" si="12"/>
        <v>1050.8613999999998</v>
      </c>
      <c r="L83" s="34">
        <f>I83/G83</f>
        <v>0.28778647095524257</v>
      </c>
      <c r="M83" s="35">
        <f t="shared" si="11"/>
        <v>-21689.038599999996</v>
      </c>
      <c r="N83" s="28"/>
      <c r="O83" s="15"/>
      <c r="P83" s="15"/>
    </row>
    <row r="84" spans="1:16" s="16" customFormat="1" ht="57" customHeight="1">
      <c r="A84" s="50"/>
      <c r="B84" s="51"/>
      <c r="C84" s="51"/>
      <c r="D84" s="52">
        <v>21000000</v>
      </c>
      <c r="E84" s="53" t="s">
        <v>92</v>
      </c>
      <c r="F84" s="46">
        <v>1906.3</v>
      </c>
      <c r="G84" s="41">
        <f>G85+G88</f>
        <v>981.3</v>
      </c>
      <c r="H84" s="41">
        <f>H85+H88</f>
        <v>214</v>
      </c>
      <c r="I84" s="41">
        <f>I85+I88</f>
        <v>497.87712000000005</v>
      </c>
      <c r="J84" s="34">
        <f t="shared" si="13"/>
        <v>2.3265285981308415</v>
      </c>
      <c r="K84" s="41">
        <f t="shared" si="12"/>
        <v>283.87712000000005</v>
      </c>
      <c r="L84" s="34">
        <f>I84/G84</f>
        <v>0.50736484255579339</v>
      </c>
      <c r="M84" s="35">
        <f t="shared" si="11"/>
        <v>-483.42287999999991</v>
      </c>
      <c r="N84" s="28"/>
      <c r="O84" s="15"/>
      <c r="P84" s="15"/>
    </row>
    <row r="85" spans="1:16" s="16" customFormat="1" ht="252.75" customHeight="1">
      <c r="A85" s="50"/>
      <c r="B85" s="51"/>
      <c r="C85" s="51"/>
      <c r="D85" s="55">
        <v>21010000</v>
      </c>
      <c r="E85" s="45" t="s">
        <v>93</v>
      </c>
      <c r="F85" s="46">
        <v>1277.3</v>
      </c>
      <c r="G85" s="41">
        <f t="shared" ref="G85:H85" si="14">G87+G86</f>
        <v>546.29999999999995</v>
      </c>
      <c r="H85" s="41">
        <f t="shared" si="14"/>
        <v>159</v>
      </c>
      <c r="I85" s="41">
        <f>I87+I86</f>
        <v>378.28401000000002</v>
      </c>
      <c r="J85" s="34">
        <f t="shared" si="13"/>
        <v>2.3791447169811324</v>
      </c>
      <c r="K85" s="41">
        <f t="shared" si="12"/>
        <v>219.28401000000002</v>
      </c>
      <c r="L85" s="34">
        <f>I85/G85</f>
        <v>0.6924473915431083</v>
      </c>
      <c r="M85" s="35">
        <f t="shared" si="11"/>
        <v>-168.01598999999993</v>
      </c>
      <c r="N85" s="28"/>
      <c r="O85" s="15"/>
      <c r="P85" s="15"/>
    </row>
    <row r="86" spans="1:16" s="16" customFormat="1" ht="213" customHeight="1">
      <c r="A86" s="50"/>
      <c r="B86" s="51"/>
      <c r="C86" s="51"/>
      <c r="D86" s="55">
        <v>21010300</v>
      </c>
      <c r="E86" s="45" t="s">
        <v>94</v>
      </c>
      <c r="F86" s="46">
        <v>1277.3</v>
      </c>
      <c r="G86" s="46">
        <v>546.29999999999995</v>
      </c>
      <c r="H86" s="46">
        <v>159</v>
      </c>
      <c r="I86" s="47">
        <v>328.21600000000001</v>
      </c>
      <c r="J86" s="48">
        <f t="shared" si="13"/>
        <v>2.064251572327044</v>
      </c>
      <c r="K86" s="47">
        <f t="shared" si="12"/>
        <v>169.21600000000001</v>
      </c>
      <c r="L86" s="48">
        <f>I86/G86</f>
        <v>0.60079809628409309</v>
      </c>
      <c r="M86" s="49">
        <f t="shared" si="11"/>
        <v>-218.08399999999995</v>
      </c>
      <c r="N86" s="28"/>
      <c r="O86" s="15"/>
      <c r="P86" s="15"/>
    </row>
    <row r="87" spans="1:16" s="16" customFormat="1" ht="199.5" customHeight="1">
      <c r="A87" s="50"/>
      <c r="B87" s="51"/>
      <c r="C87" s="51"/>
      <c r="D87" s="44">
        <v>21010302</v>
      </c>
      <c r="E87" s="45" t="s">
        <v>95</v>
      </c>
      <c r="F87" s="46"/>
      <c r="G87" s="46">
        <v>0</v>
      </c>
      <c r="H87" s="46">
        <v>0</v>
      </c>
      <c r="I87" s="47">
        <v>50.068010000000001</v>
      </c>
      <c r="J87" s="48">
        <v>0</v>
      </c>
      <c r="K87" s="47">
        <f t="shared" si="12"/>
        <v>50.068010000000001</v>
      </c>
      <c r="L87" s="48">
        <v>0</v>
      </c>
      <c r="M87" s="49">
        <f t="shared" si="11"/>
        <v>50.068010000000001</v>
      </c>
      <c r="N87" s="28"/>
      <c r="O87" s="15"/>
      <c r="P87" s="15"/>
    </row>
    <row r="88" spans="1:16" s="16" customFormat="1" ht="84" customHeight="1">
      <c r="A88" s="50"/>
      <c r="B88" s="51"/>
      <c r="C88" s="51"/>
      <c r="D88" s="38">
        <v>21080000</v>
      </c>
      <c r="E88" s="39" t="s">
        <v>96</v>
      </c>
      <c r="F88" s="41">
        <f>F90+F89</f>
        <v>629</v>
      </c>
      <c r="G88" s="41">
        <f>G90+G89</f>
        <v>435</v>
      </c>
      <c r="H88" s="41">
        <f>H90+H89</f>
        <v>55</v>
      </c>
      <c r="I88" s="41">
        <f>I90+I89</f>
        <v>119.59311000000001</v>
      </c>
      <c r="J88" s="34">
        <f t="shared" si="13"/>
        <v>2.1744201818181819</v>
      </c>
      <c r="K88" s="41">
        <f t="shared" si="12"/>
        <v>64.59311000000001</v>
      </c>
      <c r="L88" s="34">
        <f t="shared" ref="L88:L102" si="15">I88/G88</f>
        <v>0.27492668965517242</v>
      </c>
      <c r="M88" s="35">
        <f t="shared" si="11"/>
        <v>-315.40688999999998</v>
      </c>
      <c r="N88" s="28"/>
      <c r="O88" s="15"/>
      <c r="P88" s="15"/>
    </row>
    <row r="89" spans="1:16" s="16" customFormat="1" ht="99.6" customHeight="1">
      <c r="A89" s="50"/>
      <c r="B89" s="51"/>
      <c r="C89" s="51"/>
      <c r="D89" s="55">
        <v>21080900</v>
      </c>
      <c r="E89" s="45" t="s">
        <v>97</v>
      </c>
      <c r="F89" s="46">
        <v>6.2</v>
      </c>
      <c r="G89" s="46">
        <v>12.9</v>
      </c>
      <c r="H89" s="47">
        <v>1</v>
      </c>
      <c r="I89" s="47">
        <v>-0.17033999999999999</v>
      </c>
      <c r="J89" s="48">
        <f t="shared" si="13"/>
        <v>-0.17033999999999999</v>
      </c>
      <c r="K89" s="47">
        <f t="shared" si="12"/>
        <v>-1.1703399999999999</v>
      </c>
      <c r="L89" s="48">
        <f t="shared" si="15"/>
        <v>-1.3204651162790697E-2</v>
      </c>
      <c r="M89" s="49">
        <f t="shared" si="11"/>
        <v>-13.07034</v>
      </c>
      <c r="N89" s="28"/>
      <c r="O89" s="15"/>
      <c r="P89" s="15"/>
    </row>
    <row r="90" spans="1:16" s="16" customFormat="1" ht="102" customHeight="1">
      <c r="A90" s="50"/>
      <c r="B90" s="51"/>
      <c r="C90" s="51"/>
      <c r="D90" s="55">
        <v>21081100</v>
      </c>
      <c r="E90" s="45" t="s">
        <v>98</v>
      </c>
      <c r="F90" s="46">
        <v>622.79999999999995</v>
      </c>
      <c r="G90" s="46">
        <v>422.1</v>
      </c>
      <c r="H90" s="46">
        <v>54</v>
      </c>
      <c r="I90" s="47">
        <v>119.76345000000001</v>
      </c>
      <c r="J90" s="48">
        <f t="shared" si="13"/>
        <v>2.2178416666666667</v>
      </c>
      <c r="K90" s="47">
        <f t="shared" si="12"/>
        <v>65.763450000000006</v>
      </c>
      <c r="L90" s="48">
        <f t="shared" si="15"/>
        <v>0.28373240938166311</v>
      </c>
      <c r="M90" s="49">
        <f t="shared" si="11"/>
        <v>-302.33654999999999</v>
      </c>
      <c r="N90" s="28"/>
      <c r="O90" s="15"/>
      <c r="P90" s="15"/>
    </row>
    <row r="91" spans="1:16" s="16" customFormat="1" ht="141" customHeight="1">
      <c r="A91" s="50"/>
      <c r="B91" s="51"/>
      <c r="C91" s="51"/>
      <c r="D91" s="52">
        <v>22000000</v>
      </c>
      <c r="E91" s="53" t="s">
        <v>99</v>
      </c>
      <c r="F91" s="40">
        <v>16081.2</v>
      </c>
      <c r="G91" s="41">
        <f>G92+G105+G107</f>
        <v>29288.699999999997</v>
      </c>
      <c r="H91" s="41">
        <f>H92+H105+H107</f>
        <v>7454.1</v>
      </c>
      <c r="I91" s="41">
        <f>I92+I105+I107</f>
        <v>7898.0671500000008</v>
      </c>
      <c r="J91" s="34">
        <f t="shared" si="13"/>
        <v>1.0595601279832576</v>
      </c>
      <c r="K91" s="41">
        <f t="shared" si="12"/>
        <v>443.9671500000004</v>
      </c>
      <c r="L91" s="34">
        <f t="shared" si="15"/>
        <v>0.26966260537340347</v>
      </c>
      <c r="M91" s="35">
        <f t="shared" si="11"/>
        <v>-21390.632849999995</v>
      </c>
      <c r="N91" s="28"/>
      <c r="O91" s="15"/>
      <c r="P91" s="15"/>
    </row>
    <row r="92" spans="1:16" s="16" customFormat="1" ht="101.25" customHeight="1">
      <c r="A92" s="50"/>
      <c r="B92" s="51"/>
      <c r="C92" s="51"/>
      <c r="D92" s="44">
        <v>22010000</v>
      </c>
      <c r="E92" s="61" t="s">
        <v>100</v>
      </c>
      <c r="F92" s="62">
        <f>F97+F98+F99+F100+F101+F104+F96+F93</f>
        <v>10982.6</v>
      </c>
      <c r="G92" s="62">
        <f>G93+G96+G97+G98+G99+G100+G101+G104+G102+G103</f>
        <v>24064.699999999997</v>
      </c>
      <c r="H92" s="62">
        <f t="shared" ref="H92" si="16">H93+H96+H97+H98+H99+H100+H101+H104+H102+H103</f>
        <v>6013.6</v>
      </c>
      <c r="I92" s="62">
        <f>I93+I96+I97+I98+I99+I100+I101+I104+I102+I103+I94+I95</f>
        <v>6722.0910600000007</v>
      </c>
      <c r="J92" s="48">
        <f t="shared" si="13"/>
        <v>1.1178147964613543</v>
      </c>
      <c r="K92" s="47">
        <f t="shared" si="12"/>
        <v>708.49106000000029</v>
      </c>
      <c r="L92" s="48">
        <f t="shared" si="15"/>
        <v>0.2793340893507919</v>
      </c>
      <c r="M92" s="49">
        <f t="shared" si="11"/>
        <v>-17342.608939999998</v>
      </c>
      <c r="N92" s="28"/>
      <c r="O92" s="15"/>
      <c r="P92" s="15"/>
    </row>
    <row r="93" spans="1:16" s="16" customFormat="1" ht="101.25" customHeight="1">
      <c r="A93" s="50"/>
      <c r="B93" s="51"/>
      <c r="C93" s="51"/>
      <c r="D93" s="55">
        <v>22010200</v>
      </c>
      <c r="E93" s="45" t="s">
        <v>101</v>
      </c>
      <c r="F93" s="62">
        <v>5</v>
      </c>
      <c r="G93" s="62">
        <v>0.3</v>
      </c>
      <c r="H93" s="62">
        <v>0</v>
      </c>
      <c r="I93" s="62">
        <v>0</v>
      </c>
      <c r="J93" s="48">
        <v>0</v>
      </c>
      <c r="K93" s="47">
        <f t="shared" si="12"/>
        <v>0</v>
      </c>
      <c r="L93" s="48">
        <f t="shared" si="15"/>
        <v>0</v>
      </c>
      <c r="M93" s="49">
        <f t="shared" si="11"/>
        <v>-0.3</v>
      </c>
      <c r="N93" s="28"/>
      <c r="O93" s="15"/>
      <c r="P93" s="15"/>
    </row>
    <row r="94" spans="1:16" s="16" customFormat="1" ht="101.25" customHeight="1">
      <c r="A94" s="50"/>
      <c r="B94" s="51"/>
      <c r="C94" s="51"/>
      <c r="D94" s="55">
        <v>22010300</v>
      </c>
      <c r="E94" s="45" t="s">
        <v>102</v>
      </c>
      <c r="F94" s="62"/>
      <c r="G94" s="62">
        <v>0</v>
      </c>
      <c r="H94" s="62">
        <v>0</v>
      </c>
      <c r="I94" s="47">
        <v>19.245999999999999</v>
      </c>
      <c r="J94" s="48">
        <v>0</v>
      </c>
      <c r="K94" s="47">
        <f t="shared" si="12"/>
        <v>19.245999999999999</v>
      </c>
      <c r="L94" s="48">
        <v>0</v>
      </c>
      <c r="M94" s="49">
        <f t="shared" si="11"/>
        <v>19.245999999999999</v>
      </c>
      <c r="N94" s="28"/>
      <c r="O94" s="15"/>
      <c r="P94" s="15"/>
    </row>
    <row r="95" spans="1:16" s="16" customFormat="1" ht="101.25" customHeight="1">
      <c r="A95" s="50"/>
      <c r="B95" s="51"/>
      <c r="C95" s="51"/>
      <c r="D95" s="55">
        <v>22010500</v>
      </c>
      <c r="E95" s="45" t="s">
        <v>103</v>
      </c>
      <c r="F95" s="62"/>
      <c r="G95" s="62">
        <v>0</v>
      </c>
      <c r="H95" s="62">
        <v>0</v>
      </c>
      <c r="I95" s="47">
        <v>0.78</v>
      </c>
      <c r="J95" s="48">
        <v>0</v>
      </c>
      <c r="K95" s="47">
        <f t="shared" si="12"/>
        <v>0.78</v>
      </c>
      <c r="L95" s="48">
        <v>0</v>
      </c>
      <c r="M95" s="49">
        <f t="shared" si="11"/>
        <v>0.78</v>
      </c>
      <c r="N95" s="28"/>
      <c r="O95" s="15"/>
      <c r="P95" s="15"/>
    </row>
    <row r="96" spans="1:16" s="16" customFormat="1" ht="111" customHeight="1">
      <c r="A96" s="50"/>
      <c r="B96" s="51"/>
      <c r="C96" s="51"/>
      <c r="D96" s="55">
        <v>22010600</v>
      </c>
      <c r="E96" s="45" t="s">
        <v>104</v>
      </c>
      <c r="F96" s="46">
        <v>2</v>
      </c>
      <c r="G96" s="46">
        <v>6.2</v>
      </c>
      <c r="H96" s="46">
        <v>0.6</v>
      </c>
      <c r="I96" s="47">
        <v>0</v>
      </c>
      <c r="J96" s="48">
        <v>0</v>
      </c>
      <c r="K96" s="47">
        <f t="shared" si="12"/>
        <v>-0.6</v>
      </c>
      <c r="L96" s="48">
        <f t="shared" si="15"/>
        <v>0</v>
      </c>
      <c r="M96" s="49">
        <f t="shared" si="11"/>
        <v>-6.2</v>
      </c>
      <c r="N96" s="28"/>
      <c r="O96" s="15"/>
      <c r="P96" s="15"/>
    </row>
    <row r="97" spans="1:16" s="16" customFormat="1" ht="148.5" customHeight="1">
      <c r="A97" s="50"/>
      <c r="B97" s="51"/>
      <c r="C97" s="51"/>
      <c r="D97" s="55">
        <v>22010700</v>
      </c>
      <c r="E97" s="45" t="s">
        <v>105</v>
      </c>
      <c r="F97" s="46">
        <v>3.5</v>
      </c>
      <c r="G97" s="46">
        <v>0</v>
      </c>
      <c r="H97" s="46">
        <v>0</v>
      </c>
      <c r="I97" s="47">
        <v>2.34</v>
      </c>
      <c r="J97" s="48">
        <v>0</v>
      </c>
      <c r="K97" s="47">
        <f t="shared" si="12"/>
        <v>2.34</v>
      </c>
      <c r="L97" s="48">
        <v>0</v>
      </c>
      <c r="M97" s="49">
        <f t="shared" si="11"/>
        <v>2.34</v>
      </c>
      <c r="N97" s="28"/>
      <c r="O97" s="15"/>
      <c r="P97" s="15"/>
    </row>
    <row r="98" spans="1:16" s="16" customFormat="1" ht="182.25" customHeight="1">
      <c r="A98" s="50"/>
      <c r="B98" s="51"/>
      <c r="C98" s="51"/>
      <c r="D98" s="55">
        <v>22010900</v>
      </c>
      <c r="E98" s="45" t="s">
        <v>106</v>
      </c>
      <c r="F98" s="46">
        <v>120</v>
      </c>
      <c r="G98" s="46">
        <v>71.599999999999994</v>
      </c>
      <c r="H98" s="46">
        <v>18</v>
      </c>
      <c r="I98" s="47">
        <v>1.6288499999999999</v>
      </c>
      <c r="J98" s="48">
        <f t="shared" si="13"/>
        <v>9.0491666666666665E-2</v>
      </c>
      <c r="K98" s="47">
        <f t="shared" si="12"/>
        <v>-16.37115</v>
      </c>
      <c r="L98" s="48">
        <f t="shared" si="15"/>
        <v>2.2749301675977655E-2</v>
      </c>
      <c r="M98" s="49">
        <f t="shared" si="11"/>
        <v>-69.971149999999994</v>
      </c>
      <c r="N98" s="28"/>
      <c r="O98" s="15"/>
      <c r="P98" s="15"/>
    </row>
    <row r="99" spans="1:16" s="16" customFormat="1" ht="153" customHeight="1">
      <c r="A99" s="50"/>
      <c r="B99" s="51"/>
      <c r="C99" s="51"/>
      <c r="D99" s="55">
        <v>22011000</v>
      </c>
      <c r="E99" s="45" t="s">
        <v>107</v>
      </c>
      <c r="F99" s="46">
        <v>2000</v>
      </c>
      <c r="G99" s="46">
        <v>2815.6</v>
      </c>
      <c r="H99" s="46">
        <v>500</v>
      </c>
      <c r="I99" s="47">
        <v>500</v>
      </c>
      <c r="J99" s="48">
        <v>0</v>
      </c>
      <c r="K99" s="47">
        <f t="shared" si="12"/>
        <v>0</v>
      </c>
      <c r="L99" s="48">
        <f t="shared" si="15"/>
        <v>0.17758204290382157</v>
      </c>
      <c r="M99" s="49">
        <f t="shared" si="11"/>
        <v>-2315.6</v>
      </c>
      <c r="N99" s="28"/>
      <c r="O99" s="15"/>
      <c r="P99" s="15"/>
    </row>
    <row r="100" spans="1:16" s="16" customFormat="1" ht="144.75" customHeight="1">
      <c r="A100" s="50"/>
      <c r="B100" s="51"/>
      <c r="C100" s="51"/>
      <c r="D100" s="55">
        <v>22011100</v>
      </c>
      <c r="E100" s="45" t="s">
        <v>108</v>
      </c>
      <c r="F100" s="46">
        <v>7878.1</v>
      </c>
      <c r="G100" s="46">
        <v>8307.2999999999993</v>
      </c>
      <c r="H100" s="46">
        <v>2390</v>
      </c>
      <c r="I100" s="47">
        <v>2483.7950000000001</v>
      </c>
      <c r="J100" s="48">
        <f t="shared" si="13"/>
        <v>1.0392447698744771</v>
      </c>
      <c r="K100" s="47">
        <f t="shared" si="12"/>
        <v>93.795000000000073</v>
      </c>
      <c r="L100" s="48">
        <f t="shared" si="15"/>
        <v>0.29898944301999447</v>
      </c>
      <c r="M100" s="49">
        <f t="shared" si="11"/>
        <v>-5823.5049999999992</v>
      </c>
      <c r="N100" s="28"/>
      <c r="O100" s="15"/>
      <c r="P100" s="15"/>
    </row>
    <row r="101" spans="1:16" s="16" customFormat="1" ht="126.75" customHeight="1">
      <c r="A101" s="50"/>
      <c r="B101" s="51"/>
      <c r="C101" s="51"/>
      <c r="D101" s="55">
        <v>22011800</v>
      </c>
      <c r="E101" s="45" t="s">
        <v>109</v>
      </c>
      <c r="F101" s="46">
        <v>974</v>
      </c>
      <c r="G101" s="46">
        <v>1071.9000000000001</v>
      </c>
      <c r="H101" s="46">
        <v>305</v>
      </c>
      <c r="I101" s="47">
        <v>114.77045</v>
      </c>
      <c r="J101" s="48">
        <f t="shared" si="13"/>
        <v>0.37629655737704915</v>
      </c>
      <c r="K101" s="47">
        <f t="shared" si="12"/>
        <v>-190.22955000000002</v>
      </c>
      <c r="L101" s="48">
        <f t="shared" si="15"/>
        <v>0.10707197499766768</v>
      </c>
      <c r="M101" s="49">
        <f t="shared" si="11"/>
        <v>-957.12955000000011</v>
      </c>
      <c r="N101" s="28"/>
      <c r="O101" s="15"/>
      <c r="P101" s="15"/>
    </row>
    <row r="102" spans="1:16" s="16" customFormat="1" ht="126.75" customHeight="1">
      <c r="A102" s="50"/>
      <c r="B102" s="51"/>
      <c r="C102" s="51"/>
      <c r="D102" s="55">
        <v>22012500</v>
      </c>
      <c r="E102" s="45" t="s">
        <v>110</v>
      </c>
      <c r="F102" s="46"/>
      <c r="G102" s="46">
        <v>11791.8</v>
      </c>
      <c r="H102" s="46">
        <v>2800</v>
      </c>
      <c r="I102" s="47">
        <v>3246.6829200000002</v>
      </c>
      <c r="J102" s="48">
        <f t="shared" si="13"/>
        <v>1.1595296142857143</v>
      </c>
      <c r="K102" s="47">
        <f t="shared" si="12"/>
        <v>446.68292000000019</v>
      </c>
      <c r="L102" s="48">
        <f t="shared" si="15"/>
        <v>0.27533395410369921</v>
      </c>
      <c r="M102" s="49">
        <f t="shared" si="11"/>
        <v>-8545.11708</v>
      </c>
      <c r="N102" s="28"/>
      <c r="O102" s="15"/>
      <c r="P102" s="15"/>
    </row>
    <row r="103" spans="1:16" s="16" customFormat="1" ht="126.75" customHeight="1">
      <c r="A103" s="50"/>
      <c r="B103" s="51"/>
      <c r="C103" s="51"/>
      <c r="D103" s="55">
        <v>22012600</v>
      </c>
      <c r="E103" s="45" t="s">
        <v>111</v>
      </c>
      <c r="F103" s="46"/>
      <c r="G103" s="46">
        <v>0</v>
      </c>
      <c r="H103" s="46">
        <v>0</v>
      </c>
      <c r="I103" s="47">
        <v>333.06691999999998</v>
      </c>
      <c r="J103" s="48">
        <v>0</v>
      </c>
      <c r="K103" s="47">
        <f t="shared" si="12"/>
        <v>333.06691999999998</v>
      </c>
      <c r="L103" s="48">
        <v>0</v>
      </c>
      <c r="M103" s="49">
        <f t="shared" si="11"/>
        <v>333.06691999999998</v>
      </c>
      <c r="N103" s="28"/>
      <c r="O103" s="15"/>
      <c r="P103" s="15"/>
    </row>
    <row r="104" spans="1:16" s="16" customFormat="1" ht="320.45" customHeight="1">
      <c r="A104" s="50"/>
      <c r="B104" s="51"/>
      <c r="C104" s="51"/>
      <c r="D104" s="55">
        <v>22012900</v>
      </c>
      <c r="E104" s="63" t="s">
        <v>112</v>
      </c>
      <c r="F104" s="46"/>
      <c r="G104" s="46">
        <v>0</v>
      </c>
      <c r="H104" s="46">
        <v>0</v>
      </c>
      <c r="I104" s="47">
        <v>19.780919999999998</v>
      </c>
      <c r="J104" s="48">
        <v>0</v>
      </c>
      <c r="K104" s="47">
        <f t="shared" si="12"/>
        <v>19.780919999999998</v>
      </c>
      <c r="L104" s="48">
        <v>0</v>
      </c>
      <c r="M104" s="49">
        <f t="shared" si="11"/>
        <v>19.780919999999998</v>
      </c>
      <c r="N104" s="28"/>
      <c r="O104" s="15"/>
      <c r="P104" s="15"/>
    </row>
    <row r="105" spans="1:16" s="16" customFormat="1" ht="169.15" customHeight="1">
      <c r="A105" s="50"/>
      <c r="B105" s="51"/>
      <c r="C105" s="51"/>
      <c r="D105" s="38">
        <v>22080000</v>
      </c>
      <c r="E105" s="39" t="s">
        <v>113</v>
      </c>
      <c r="F105" s="40">
        <v>4496.8</v>
      </c>
      <c r="G105" s="54">
        <f t="shared" ref="G105:H105" si="17">G106</f>
        <v>2177.6</v>
      </c>
      <c r="H105" s="54">
        <f t="shared" si="17"/>
        <v>690</v>
      </c>
      <c r="I105" s="54">
        <f>I106</f>
        <v>618.62756999999999</v>
      </c>
      <c r="J105" s="34">
        <f t="shared" si="13"/>
        <v>0.89656169565217392</v>
      </c>
      <c r="K105" s="41">
        <f t="shared" si="12"/>
        <v>-71.372430000000008</v>
      </c>
      <c r="L105" s="34">
        <f>I105/G105</f>
        <v>0.28408687086700957</v>
      </c>
      <c r="M105" s="35">
        <f t="shared" si="11"/>
        <v>-1558.9724299999998</v>
      </c>
      <c r="N105" s="28"/>
      <c r="O105" s="15"/>
      <c r="P105" s="15"/>
    </row>
    <row r="106" spans="1:16" s="16" customFormat="1" ht="184.5">
      <c r="A106" s="50"/>
      <c r="B106" s="51"/>
      <c r="C106" s="51"/>
      <c r="D106" s="44">
        <v>22080400</v>
      </c>
      <c r="E106" s="45" t="s">
        <v>114</v>
      </c>
      <c r="F106" s="46">
        <v>4496.8</v>
      </c>
      <c r="G106" s="46">
        <v>2177.6</v>
      </c>
      <c r="H106" s="46">
        <v>690</v>
      </c>
      <c r="I106" s="47">
        <f>95.55318+523.07439</f>
        <v>618.62756999999999</v>
      </c>
      <c r="J106" s="48">
        <f t="shared" si="13"/>
        <v>0.89656169565217392</v>
      </c>
      <c r="K106" s="47">
        <f t="shared" si="12"/>
        <v>-71.372430000000008</v>
      </c>
      <c r="L106" s="48">
        <f>I106/G106</f>
        <v>0.28408687086700957</v>
      </c>
      <c r="M106" s="49">
        <f t="shared" si="11"/>
        <v>-1558.9724299999998</v>
      </c>
      <c r="N106" s="28"/>
      <c r="O106" s="15"/>
      <c r="P106" s="15"/>
    </row>
    <row r="107" spans="1:16" s="16" customFormat="1" ht="59.25" customHeight="1">
      <c r="A107" s="50"/>
      <c r="B107" s="51"/>
      <c r="C107" s="51"/>
      <c r="D107" s="38">
        <v>22090000</v>
      </c>
      <c r="E107" s="39" t="s">
        <v>115</v>
      </c>
      <c r="F107" s="56">
        <v>601.79999999999995</v>
      </c>
      <c r="G107" s="54">
        <f>G108+G109+G110+G111</f>
        <v>3046.4</v>
      </c>
      <c r="H107" s="54">
        <f>H108+H109+H110+H111</f>
        <v>750.5</v>
      </c>
      <c r="I107" s="54">
        <f>I108+I109+I110+I111</f>
        <v>557.34852000000001</v>
      </c>
      <c r="J107" s="34">
        <f t="shared" si="13"/>
        <v>0.74263626915389747</v>
      </c>
      <c r="K107" s="41">
        <f t="shared" si="12"/>
        <v>-193.15147999999999</v>
      </c>
      <c r="L107" s="34">
        <f>I107/G107</f>
        <v>0.18295316439075629</v>
      </c>
      <c r="M107" s="35">
        <f t="shared" si="11"/>
        <v>-2489.0514800000001</v>
      </c>
      <c r="N107" s="28"/>
      <c r="O107" s="15"/>
      <c r="P107" s="15"/>
    </row>
    <row r="108" spans="1:16" s="16" customFormat="1" ht="124.5" customHeight="1">
      <c r="A108" s="50"/>
      <c r="B108" s="51"/>
      <c r="C108" s="51"/>
      <c r="D108" s="44">
        <v>22090100</v>
      </c>
      <c r="E108" s="45" t="s">
        <v>116</v>
      </c>
      <c r="F108" s="46">
        <v>549</v>
      </c>
      <c r="G108" s="46">
        <v>740</v>
      </c>
      <c r="H108" s="46">
        <v>142.5</v>
      </c>
      <c r="I108" s="47">
        <v>65.619410000000002</v>
      </c>
      <c r="J108" s="48">
        <f t="shared" si="13"/>
        <v>0.46048708771929825</v>
      </c>
      <c r="K108" s="47">
        <f t="shared" si="12"/>
        <v>-76.880589999999998</v>
      </c>
      <c r="L108" s="48">
        <f>I108/G108</f>
        <v>8.8674878378378383E-2</v>
      </c>
      <c r="M108" s="49">
        <f t="shared" si="11"/>
        <v>-674.38058999999998</v>
      </c>
      <c r="N108" s="28"/>
      <c r="O108" s="15"/>
      <c r="P108" s="15"/>
    </row>
    <row r="109" spans="1:16" s="16" customFormat="1" ht="93.75" customHeight="1">
      <c r="A109" s="50"/>
      <c r="B109" s="51"/>
      <c r="C109" s="51"/>
      <c r="D109" s="44">
        <v>22090200</v>
      </c>
      <c r="E109" s="45" t="s">
        <v>117</v>
      </c>
      <c r="F109" s="46">
        <v>0</v>
      </c>
      <c r="G109" s="46">
        <v>390</v>
      </c>
      <c r="H109" s="46">
        <v>93</v>
      </c>
      <c r="I109" s="47">
        <v>138.12979999999999</v>
      </c>
      <c r="J109" s="48">
        <f t="shared" si="13"/>
        <v>1.4852666666666665</v>
      </c>
      <c r="K109" s="47">
        <f t="shared" si="12"/>
        <v>45.129799999999989</v>
      </c>
      <c r="L109" s="48">
        <v>0</v>
      </c>
      <c r="M109" s="49">
        <f t="shared" si="11"/>
        <v>-251.87020000000001</v>
      </c>
      <c r="N109" s="28"/>
      <c r="O109" s="15"/>
      <c r="P109" s="15"/>
    </row>
    <row r="110" spans="1:16" s="16" customFormat="1" ht="272.25" customHeight="1">
      <c r="A110" s="50"/>
      <c r="B110" s="51"/>
      <c r="C110" s="51"/>
      <c r="D110" s="44">
        <v>22090300</v>
      </c>
      <c r="E110" s="45" t="s">
        <v>118</v>
      </c>
      <c r="F110" s="46">
        <v>0</v>
      </c>
      <c r="G110" s="46">
        <v>0</v>
      </c>
      <c r="H110" s="46">
        <v>0</v>
      </c>
      <c r="I110" s="47">
        <v>0.23799999999999999</v>
      </c>
      <c r="J110" s="48">
        <v>0</v>
      </c>
      <c r="K110" s="47">
        <f t="shared" si="12"/>
        <v>0.23799999999999999</v>
      </c>
      <c r="L110" s="48">
        <v>0</v>
      </c>
      <c r="M110" s="49">
        <f t="shared" si="11"/>
        <v>0.23799999999999999</v>
      </c>
      <c r="N110" s="28"/>
      <c r="O110" s="15"/>
      <c r="P110" s="15"/>
    </row>
    <row r="111" spans="1:16" s="16" customFormat="1" ht="210.75" customHeight="1">
      <c r="A111" s="50"/>
      <c r="B111" s="51"/>
      <c r="C111" s="51"/>
      <c r="D111" s="44">
        <v>22090400</v>
      </c>
      <c r="E111" s="45" t="s">
        <v>119</v>
      </c>
      <c r="F111" s="46">
        <v>52.8</v>
      </c>
      <c r="G111" s="46">
        <v>1916.4</v>
      </c>
      <c r="H111" s="46">
        <v>515</v>
      </c>
      <c r="I111" s="47">
        <v>353.36131</v>
      </c>
      <c r="J111" s="48">
        <f t="shared" si="13"/>
        <v>0.68613846601941753</v>
      </c>
      <c r="K111" s="47">
        <f t="shared" si="12"/>
        <v>-161.63869</v>
      </c>
      <c r="L111" s="48">
        <f t="shared" ref="L111:L122" si="18">I111/G111</f>
        <v>0.18438807660196199</v>
      </c>
      <c r="M111" s="49">
        <f t="shared" si="11"/>
        <v>-1563.0386900000001</v>
      </c>
      <c r="N111" s="28"/>
      <c r="O111" s="15"/>
      <c r="P111" s="15"/>
    </row>
    <row r="112" spans="1:16" s="16" customFormat="1" ht="62.25" customHeight="1">
      <c r="A112" s="50"/>
      <c r="B112" s="51"/>
      <c r="C112" s="51"/>
      <c r="D112" s="52">
        <v>24000000</v>
      </c>
      <c r="E112" s="39" t="s">
        <v>120</v>
      </c>
      <c r="F112" s="56">
        <v>162.30000000000001</v>
      </c>
      <c r="G112" s="54">
        <f t="shared" ref="G112:H112" si="19">G114+G113</f>
        <v>183</v>
      </c>
      <c r="H112" s="54">
        <f t="shared" si="19"/>
        <v>45</v>
      </c>
      <c r="I112" s="54">
        <f>I114+I113</f>
        <v>368.01713000000001</v>
      </c>
      <c r="J112" s="34">
        <f t="shared" si="13"/>
        <v>8.1781584444444455</v>
      </c>
      <c r="K112" s="41">
        <f t="shared" si="12"/>
        <v>323.01713000000001</v>
      </c>
      <c r="L112" s="34">
        <f t="shared" si="18"/>
        <v>2.0110225683060108</v>
      </c>
      <c r="M112" s="35">
        <f t="shared" si="11"/>
        <v>185.01713000000001</v>
      </c>
      <c r="N112" s="28"/>
      <c r="O112" s="15"/>
      <c r="P112" s="15"/>
    </row>
    <row r="113" spans="1:21" s="16" customFormat="1" ht="216" customHeight="1">
      <c r="A113" s="50"/>
      <c r="B113" s="51"/>
      <c r="C113" s="51"/>
      <c r="D113" s="55">
        <v>24030000</v>
      </c>
      <c r="E113" s="45" t="s">
        <v>121</v>
      </c>
      <c r="F113" s="46">
        <v>20</v>
      </c>
      <c r="G113" s="46">
        <v>0</v>
      </c>
      <c r="H113" s="46">
        <v>0</v>
      </c>
      <c r="I113" s="47">
        <v>3.9926200000000001</v>
      </c>
      <c r="J113" s="48">
        <v>0</v>
      </c>
      <c r="K113" s="47">
        <f t="shared" si="12"/>
        <v>3.9926200000000001</v>
      </c>
      <c r="L113" s="48">
        <v>0</v>
      </c>
      <c r="M113" s="49">
        <f t="shared" si="11"/>
        <v>3.9926200000000001</v>
      </c>
      <c r="N113" s="28"/>
      <c r="O113" s="15"/>
      <c r="P113" s="15"/>
    </row>
    <row r="114" spans="1:21" s="16" customFormat="1" ht="64.5">
      <c r="A114" s="50"/>
      <c r="B114" s="51"/>
      <c r="C114" s="51"/>
      <c r="D114" s="44">
        <v>24060000</v>
      </c>
      <c r="E114" s="61" t="s">
        <v>122</v>
      </c>
      <c r="F114" s="46">
        <v>142.30000000000001</v>
      </c>
      <c r="G114" s="47">
        <f t="shared" ref="G114:H114" si="20">G115</f>
        <v>183</v>
      </c>
      <c r="H114" s="47">
        <f t="shared" si="20"/>
        <v>45</v>
      </c>
      <c r="I114" s="47">
        <f>I115</f>
        <v>364.02451000000002</v>
      </c>
      <c r="J114" s="48">
        <f t="shared" si="13"/>
        <v>8.0894335555555568</v>
      </c>
      <c r="K114" s="47">
        <f t="shared" si="12"/>
        <v>319.02451000000002</v>
      </c>
      <c r="L114" s="48">
        <f t="shared" si="18"/>
        <v>1.9892049726775958</v>
      </c>
      <c r="M114" s="49">
        <f t="shared" si="11"/>
        <v>181.02451000000002</v>
      </c>
      <c r="N114" s="28"/>
      <c r="O114" s="15"/>
      <c r="P114" s="15"/>
    </row>
    <row r="115" spans="1:21" s="16" customFormat="1" ht="64.5">
      <c r="A115" s="50"/>
      <c r="B115" s="51"/>
      <c r="C115" s="51"/>
      <c r="D115" s="44">
        <v>24060300</v>
      </c>
      <c r="E115" s="61" t="s">
        <v>123</v>
      </c>
      <c r="F115" s="64">
        <v>142.30000000000001</v>
      </c>
      <c r="G115" s="64">
        <v>183</v>
      </c>
      <c r="H115" s="64">
        <v>45</v>
      </c>
      <c r="I115" s="65">
        <v>364.02451000000002</v>
      </c>
      <c r="J115" s="48">
        <f t="shared" si="13"/>
        <v>8.0894335555555568</v>
      </c>
      <c r="K115" s="47">
        <f t="shared" si="12"/>
        <v>319.02451000000002</v>
      </c>
      <c r="L115" s="48">
        <f t="shared" si="18"/>
        <v>1.9892049726775958</v>
      </c>
      <c r="M115" s="49">
        <f t="shared" si="11"/>
        <v>181.02451000000002</v>
      </c>
      <c r="N115" s="28"/>
      <c r="O115" s="15"/>
      <c r="P115" s="15"/>
    </row>
    <row r="116" spans="1:21" s="16" customFormat="1" ht="63.75">
      <c r="A116" s="50"/>
      <c r="B116" s="51"/>
      <c r="C116" s="51"/>
      <c r="D116" s="52">
        <v>30000000</v>
      </c>
      <c r="E116" s="66" t="s">
        <v>124</v>
      </c>
      <c r="F116" s="40">
        <v>48.4</v>
      </c>
      <c r="G116" s="41">
        <f t="shared" ref="G116:I117" si="21">G117</f>
        <v>16.899999999999999</v>
      </c>
      <c r="H116" s="41">
        <f t="shared" si="21"/>
        <v>4.5</v>
      </c>
      <c r="I116" s="41">
        <f t="shared" si="21"/>
        <v>356.22901999999999</v>
      </c>
      <c r="J116" s="34">
        <f t="shared" si="13"/>
        <v>79.162004444444449</v>
      </c>
      <c r="K116" s="41">
        <f t="shared" si="12"/>
        <v>351.72901999999999</v>
      </c>
      <c r="L116" s="34">
        <f t="shared" si="18"/>
        <v>21.078640236686393</v>
      </c>
      <c r="M116" s="35">
        <f t="shared" si="11"/>
        <v>339.32902000000001</v>
      </c>
      <c r="N116" s="28"/>
      <c r="O116" s="15"/>
      <c r="P116" s="15"/>
    </row>
    <row r="117" spans="1:21" s="16" customFormat="1" ht="75.75" customHeight="1">
      <c r="A117" s="50"/>
      <c r="B117" s="51"/>
      <c r="C117" s="51"/>
      <c r="D117" s="38">
        <v>31000000</v>
      </c>
      <c r="E117" s="39" t="s">
        <v>125</v>
      </c>
      <c r="F117" s="67">
        <v>48.4</v>
      </c>
      <c r="G117" s="68">
        <f t="shared" si="21"/>
        <v>16.899999999999999</v>
      </c>
      <c r="H117" s="68">
        <f t="shared" si="21"/>
        <v>4.5</v>
      </c>
      <c r="I117" s="68">
        <f>I118+I121</f>
        <v>356.22901999999999</v>
      </c>
      <c r="J117" s="48">
        <f t="shared" si="13"/>
        <v>79.162004444444449</v>
      </c>
      <c r="K117" s="47">
        <f t="shared" si="12"/>
        <v>351.72901999999999</v>
      </c>
      <c r="L117" s="48">
        <f t="shared" si="18"/>
        <v>21.078640236686393</v>
      </c>
      <c r="M117" s="49">
        <f t="shared" si="11"/>
        <v>339.32902000000001</v>
      </c>
      <c r="N117" s="28"/>
      <c r="O117" s="15"/>
      <c r="P117" s="15"/>
    </row>
    <row r="118" spans="1:21" s="16" customFormat="1" ht="324" customHeight="1" thickBot="1">
      <c r="A118" s="69"/>
      <c r="B118" s="51"/>
      <c r="C118" s="51"/>
      <c r="D118" s="70">
        <v>31010200</v>
      </c>
      <c r="E118" s="71" t="s">
        <v>126</v>
      </c>
      <c r="F118" s="46">
        <v>48.4</v>
      </c>
      <c r="G118" s="46">
        <v>16.899999999999999</v>
      </c>
      <c r="H118" s="46">
        <v>4.5</v>
      </c>
      <c r="I118" s="47">
        <v>356.22901999999999</v>
      </c>
      <c r="J118" s="48">
        <f t="shared" si="13"/>
        <v>79.162004444444449</v>
      </c>
      <c r="K118" s="47">
        <f t="shared" si="12"/>
        <v>351.72901999999999</v>
      </c>
      <c r="L118" s="48">
        <f t="shared" si="18"/>
        <v>21.078640236686393</v>
      </c>
      <c r="M118" s="49">
        <f t="shared" si="11"/>
        <v>339.32902000000001</v>
      </c>
      <c r="N118" s="28"/>
      <c r="O118" s="15"/>
      <c r="P118" s="15"/>
    </row>
    <row r="119" spans="1:21" s="76" customFormat="1" ht="46.5" hidden="1" customHeight="1">
      <c r="A119" s="72"/>
      <c r="B119" s="73"/>
      <c r="C119" s="73"/>
      <c r="D119" s="74"/>
      <c r="E119" s="75"/>
      <c r="F119" s="68"/>
      <c r="G119" s="68"/>
      <c r="H119" s="68"/>
      <c r="I119" s="68"/>
      <c r="J119" s="48" t="e">
        <f t="shared" si="13"/>
        <v>#DIV/0!</v>
      </c>
      <c r="K119" s="47">
        <f t="shared" si="12"/>
        <v>0</v>
      </c>
      <c r="L119" s="48" t="e">
        <f t="shared" si="18"/>
        <v>#DIV/0!</v>
      </c>
      <c r="M119" s="49">
        <f t="shared" si="11"/>
        <v>0</v>
      </c>
      <c r="N119" s="28"/>
      <c r="O119" s="15"/>
      <c r="P119" s="15"/>
    </row>
    <row r="120" spans="1:21" s="83" customFormat="1" ht="90.75" hidden="1" customHeight="1">
      <c r="A120" s="18"/>
      <c r="B120" s="77"/>
      <c r="C120" s="77"/>
      <c r="D120" s="78"/>
      <c r="E120" s="79" t="s">
        <v>127</v>
      </c>
      <c r="F120" s="65"/>
      <c r="G120" s="65"/>
      <c r="H120" s="65"/>
      <c r="I120" s="80"/>
      <c r="J120" s="48" t="e">
        <f t="shared" si="13"/>
        <v>#DIV/0!</v>
      </c>
      <c r="K120" s="47">
        <f t="shared" si="12"/>
        <v>0</v>
      </c>
      <c r="L120" s="81" t="e">
        <f t="shared" si="18"/>
        <v>#DIV/0!</v>
      </c>
      <c r="M120" s="82">
        <f t="shared" si="11"/>
        <v>0</v>
      </c>
      <c r="N120" s="28"/>
      <c r="O120" s="15"/>
      <c r="P120" s="15"/>
    </row>
    <row r="121" spans="1:21" s="83" customFormat="1" ht="142.5" customHeight="1" thickBot="1">
      <c r="A121" s="84"/>
      <c r="B121" s="77"/>
      <c r="C121" s="77"/>
      <c r="D121" s="85">
        <v>31020000</v>
      </c>
      <c r="E121" s="86" t="s">
        <v>128</v>
      </c>
      <c r="F121" s="65"/>
      <c r="G121" s="65">
        <v>0</v>
      </c>
      <c r="H121" s="65">
        <v>0</v>
      </c>
      <c r="I121" s="80">
        <v>0</v>
      </c>
      <c r="J121" s="81">
        <v>0</v>
      </c>
      <c r="K121" s="65">
        <f t="shared" si="12"/>
        <v>0</v>
      </c>
      <c r="L121" s="81">
        <v>0</v>
      </c>
      <c r="M121" s="82">
        <f t="shared" si="11"/>
        <v>0</v>
      </c>
      <c r="N121" s="28"/>
      <c r="O121" s="15"/>
      <c r="P121" s="15"/>
    </row>
    <row r="122" spans="1:21" s="83" customFormat="1" ht="75" customHeight="1" thickBot="1">
      <c r="A122" s="87"/>
      <c r="B122" s="73"/>
      <c r="C122" s="73"/>
      <c r="D122" s="88"/>
      <c r="E122" s="89" t="s">
        <v>129</v>
      </c>
      <c r="F122" s="90">
        <v>1096783</v>
      </c>
      <c r="G122" s="91">
        <f>G5+G83+G116</f>
        <v>1855283.4999999998</v>
      </c>
      <c r="H122" s="91">
        <f>H5+H83+H116</f>
        <v>641079.4</v>
      </c>
      <c r="I122" s="91">
        <f>I5+I83+I116</f>
        <v>641140.88955000008</v>
      </c>
      <c r="J122" s="92">
        <f t="shared" si="13"/>
        <v>1.0000959156541296</v>
      </c>
      <c r="K122" s="93">
        <f t="shared" si="12"/>
        <v>61.489550000056624</v>
      </c>
      <c r="L122" s="92">
        <f t="shared" si="18"/>
        <v>0.34557569748774253</v>
      </c>
      <c r="M122" s="94">
        <f t="shared" si="11"/>
        <v>-1214142.6104499996</v>
      </c>
      <c r="N122" s="28"/>
      <c r="O122" s="15"/>
      <c r="P122" s="15"/>
      <c r="U122" s="95"/>
    </row>
    <row r="123" spans="1:21" s="16" customFormat="1" ht="68.25" customHeight="1">
      <c r="A123" s="96"/>
      <c r="B123" s="97"/>
      <c r="C123" s="97"/>
      <c r="D123" s="98"/>
      <c r="E123" s="99"/>
      <c r="F123" s="100"/>
      <c r="G123" s="100"/>
      <c r="H123" s="100"/>
      <c r="I123" s="101"/>
      <c r="J123" s="101"/>
      <c r="K123" s="101"/>
      <c r="L123" s="102"/>
      <c r="M123" s="103"/>
      <c r="N123" s="15"/>
      <c r="O123" s="15"/>
      <c r="P123" s="15"/>
    </row>
    <row r="124" spans="1:21" s="16" customFormat="1" ht="92.25" customHeight="1">
      <c r="A124" s="104"/>
      <c r="B124" s="104"/>
      <c r="C124" s="104"/>
      <c r="D124" s="105"/>
      <c r="E124" s="106"/>
      <c r="F124" s="107"/>
      <c r="G124" s="107"/>
      <c r="H124" s="107"/>
      <c r="I124" s="108"/>
      <c r="J124" s="108"/>
      <c r="K124" s="109"/>
      <c r="L124" s="110"/>
      <c r="M124" s="111"/>
      <c r="N124" s="15"/>
      <c r="O124" s="15"/>
      <c r="P124" s="15"/>
    </row>
    <row r="125" spans="1:21" s="16" customFormat="1" ht="36" customHeight="1">
      <c r="A125" s="112"/>
      <c r="B125" s="112"/>
      <c r="C125" s="112"/>
      <c r="D125" s="113"/>
      <c r="E125" s="114"/>
      <c r="F125" s="115"/>
      <c r="G125" s="115"/>
      <c r="H125" s="115"/>
      <c r="I125" s="116"/>
      <c r="J125" s="116"/>
      <c r="K125" s="116"/>
      <c r="L125" s="117"/>
      <c r="M125" s="118"/>
      <c r="N125" s="15"/>
      <c r="O125" s="15"/>
      <c r="P125" s="15"/>
    </row>
    <row r="126" spans="1:21" s="16" customFormat="1" ht="30.75">
      <c r="A126" s="112"/>
      <c r="B126" s="112"/>
      <c r="C126" s="112"/>
      <c r="D126" s="119"/>
      <c r="E126" s="114"/>
      <c r="F126" s="115"/>
      <c r="G126" s="115"/>
      <c r="H126" s="115"/>
      <c r="I126" s="116"/>
      <c r="J126" s="116"/>
      <c r="K126" s="116"/>
      <c r="L126" s="117"/>
      <c r="M126" s="118"/>
      <c r="N126" s="15"/>
      <c r="O126" s="15"/>
      <c r="P126" s="15"/>
    </row>
    <row r="127" spans="1:21" s="16" customFormat="1" ht="39.75" customHeight="1">
      <c r="A127" s="112"/>
      <c r="B127" s="112"/>
      <c r="C127" s="112"/>
      <c r="D127" s="119"/>
      <c r="E127" s="114"/>
      <c r="F127" s="115"/>
      <c r="G127" s="115"/>
      <c r="H127" s="115"/>
      <c r="I127" s="116"/>
      <c r="J127" s="116"/>
      <c r="K127" s="116"/>
      <c r="L127" s="117"/>
      <c r="M127" s="118"/>
      <c r="N127" s="15"/>
      <c r="O127" s="15"/>
      <c r="P127" s="15"/>
    </row>
    <row r="128" spans="1:21" s="16" customFormat="1" ht="61.5" customHeight="1">
      <c r="A128" s="112"/>
      <c r="B128" s="112"/>
      <c r="C128" s="112"/>
      <c r="D128" s="120"/>
      <c r="E128" s="121"/>
      <c r="F128" s="122"/>
      <c r="G128" s="122"/>
      <c r="H128" s="123"/>
      <c r="I128" s="116"/>
      <c r="J128" s="116"/>
      <c r="K128" s="116"/>
      <c r="L128" s="117"/>
      <c r="M128" s="118"/>
      <c r="N128" s="15"/>
      <c r="O128" s="15"/>
      <c r="P128" s="15"/>
    </row>
    <row r="129" spans="1:16" s="16" customFormat="1" ht="59.25" hidden="1" customHeight="1">
      <c r="A129" s="112"/>
      <c r="B129" s="112"/>
      <c r="C129" s="112"/>
      <c r="D129" s="120"/>
      <c r="E129" s="121"/>
      <c r="F129" s="122"/>
      <c r="G129" s="122"/>
      <c r="H129" s="123"/>
      <c r="I129" s="116"/>
      <c r="J129" s="116"/>
      <c r="K129" s="116"/>
      <c r="L129" s="117"/>
      <c r="M129" s="118"/>
      <c r="N129" s="15"/>
      <c r="O129" s="15"/>
      <c r="P129" s="15"/>
    </row>
    <row r="130" spans="1:16" s="16" customFormat="1" ht="69" hidden="1" customHeight="1">
      <c r="A130" s="112"/>
      <c r="B130" s="112"/>
      <c r="C130" s="112"/>
      <c r="D130" s="119"/>
      <c r="E130" s="114"/>
      <c r="F130" s="115"/>
      <c r="G130" s="115"/>
      <c r="H130" s="123"/>
      <c r="I130" s="116"/>
      <c r="J130" s="116"/>
      <c r="K130" s="116"/>
      <c r="L130" s="117"/>
      <c r="M130" s="118"/>
      <c r="N130" s="15"/>
      <c r="O130" s="15"/>
      <c r="P130" s="15"/>
    </row>
    <row r="131" spans="1:16" s="16" customFormat="1" ht="103.5" customHeight="1">
      <c r="A131" s="112"/>
      <c r="B131" s="112"/>
      <c r="C131" s="112"/>
      <c r="D131" s="119"/>
      <c r="E131" s="114"/>
      <c r="F131" s="115"/>
      <c r="G131" s="115"/>
      <c r="H131" s="115"/>
      <c r="I131" s="116"/>
      <c r="J131" s="116"/>
      <c r="K131" s="116"/>
      <c r="L131" s="117"/>
      <c r="M131" s="118"/>
      <c r="N131" s="15"/>
      <c r="O131" s="15"/>
      <c r="P131" s="15"/>
    </row>
    <row r="132" spans="1:16" s="16" customFormat="1" ht="30.75">
      <c r="A132" s="112"/>
      <c r="B132" s="112"/>
      <c r="C132" s="112"/>
      <c r="D132" s="119"/>
      <c r="E132" s="114"/>
      <c r="F132" s="115"/>
      <c r="G132" s="115"/>
      <c r="H132" s="123"/>
      <c r="I132" s="116"/>
      <c r="J132" s="116"/>
      <c r="K132" s="116"/>
      <c r="L132" s="117"/>
      <c r="M132" s="118"/>
      <c r="N132" s="15"/>
      <c r="O132" s="15"/>
      <c r="P132" s="15"/>
    </row>
    <row r="133" spans="1:16" s="16" customFormat="1" ht="30.75" hidden="1">
      <c r="A133" s="112"/>
      <c r="B133" s="112"/>
      <c r="C133" s="112"/>
      <c r="D133" s="119"/>
      <c r="E133" s="114"/>
      <c r="F133" s="115"/>
      <c r="G133" s="115"/>
      <c r="H133" s="123"/>
      <c r="I133" s="116"/>
      <c r="J133" s="116"/>
      <c r="K133" s="116"/>
      <c r="L133" s="117"/>
      <c r="M133" s="118"/>
      <c r="N133" s="15"/>
      <c r="O133" s="15"/>
      <c r="P133" s="15"/>
    </row>
    <row r="134" spans="1:16" s="16" customFormat="1" ht="163.5" customHeight="1">
      <c r="A134" s="112"/>
      <c r="B134" s="112"/>
      <c r="C134" s="112"/>
      <c r="D134" s="119"/>
      <c r="E134" s="114"/>
      <c r="F134" s="115"/>
      <c r="G134" s="115"/>
      <c r="H134" s="115"/>
      <c r="I134" s="116"/>
      <c r="J134" s="116"/>
      <c r="K134" s="116"/>
      <c r="L134" s="117"/>
      <c r="M134" s="118"/>
      <c r="N134" s="15"/>
      <c r="O134" s="15"/>
      <c r="P134" s="15"/>
    </row>
    <row r="135" spans="1:16" s="16" customFormat="1" ht="30.75">
      <c r="A135" s="112"/>
      <c r="B135" s="112"/>
      <c r="C135" s="112"/>
      <c r="D135" s="119"/>
      <c r="E135" s="114"/>
      <c r="F135" s="115"/>
      <c r="G135" s="115"/>
      <c r="H135" s="115"/>
      <c r="I135" s="116"/>
      <c r="J135" s="116"/>
      <c r="K135" s="116"/>
      <c r="L135" s="117"/>
      <c r="M135" s="118"/>
      <c r="N135" s="15"/>
      <c r="O135" s="15"/>
      <c r="P135" s="15"/>
    </row>
    <row r="136" spans="1:16" s="16" customFormat="1" ht="30.75">
      <c r="A136" s="112"/>
      <c r="B136" s="112"/>
      <c r="C136" s="112"/>
      <c r="D136" s="119"/>
      <c r="E136" s="114"/>
      <c r="F136" s="115"/>
      <c r="G136" s="115"/>
      <c r="H136" s="115"/>
      <c r="I136" s="116"/>
      <c r="J136" s="116"/>
      <c r="K136" s="116"/>
      <c r="L136" s="117"/>
      <c r="M136" s="118"/>
      <c r="N136" s="15"/>
      <c r="O136" s="15"/>
      <c r="P136" s="15"/>
    </row>
    <row r="137" spans="1:16" s="16" customFormat="1" ht="30.75" hidden="1">
      <c r="A137" s="112"/>
      <c r="B137" s="112"/>
      <c r="C137" s="112"/>
      <c r="D137" s="119"/>
      <c r="E137" s="114"/>
      <c r="F137" s="115"/>
      <c r="G137" s="115"/>
      <c r="H137" s="123"/>
      <c r="I137" s="116"/>
      <c r="J137" s="116"/>
      <c r="K137" s="116"/>
      <c r="L137" s="117"/>
      <c r="M137" s="118"/>
      <c r="N137" s="15"/>
      <c r="O137" s="15"/>
      <c r="P137" s="15"/>
    </row>
    <row r="138" spans="1:16" s="16" customFormat="1" ht="91.5" customHeight="1">
      <c r="A138" s="112"/>
      <c r="B138" s="112"/>
      <c r="C138" s="112"/>
      <c r="D138" s="119"/>
      <c r="E138" s="114"/>
      <c r="F138" s="115"/>
      <c r="G138" s="115"/>
      <c r="H138" s="115"/>
      <c r="I138" s="116"/>
      <c r="J138" s="116"/>
      <c r="K138" s="116"/>
      <c r="L138" s="117"/>
      <c r="M138" s="118"/>
      <c r="N138" s="15"/>
      <c r="O138" s="15"/>
      <c r="P138" s="15"/>
    </row>
    <row r="139" spans="1:16" s="16" customFormat="1" ht="135.75" customHeight="1">
      <c r="A139" s="112"/>
      <c r="B139" s="112"/>
      <c r="C139" s="112"/>
      <c r="D139" s="119"/>
      <c r="E139" s="114"/>
      <c r="F139" s="115"/>
      <c r="G139" s="115"/>
      <c r="H139" s="115"/>
      <c r="I139" s="116"/>
      <c r="J139" s="116"/>
      <c r="K139" s="116"/>
      <c r="L139" s="117"/>
      <c r="M139" s="118"/>
      <c r="N139" s="15"/>
      <c r="O139" s="15"/>
      <c r="P139" s="15"/>
    </row>
    <row r="140" spans="1:16" s="16" customFormat="1" ht="36" customHeight="1">
      <c r="A140" s="112"/>
      <c r="B140" s="112"/>
      <c r="C140" s="112"/>
      <c r="D140" s="119"/>
      <c r="E140" s="114"/>
      <c r="F140" s="115"/>
      <c r="G140" s="115"/>
      <c r="H140" s="115"/>
      <c r="I140" s="116"/>
      <c r="J140" s="116"/>
      <c r="K140" s="116"/>
      <c r="L140" s="117"/>
      <c r="M140" s="118"/>
      <c r="N140" s="15"/>
      <c r="O140" s="15"/>
      <c r="P140" s="15"/>
    </row>
    <row r="141" spans="1:16" s="16" customFormat="1" ht="32.25" hidden="1" customHeight="1">
      <c r="A141" s="112"/>
      <c r="B141" s="112"/>
      <c r="C141" s="112"/>
      <c r="D141" s="120"/>
      <c r="E141" s="121"/>
      <c r="F141" s="122"/>
      <c r="G141" s="122"/>
      <c r="H141" s="123"/>
      <c r="I141" s="116"/>
      <c r="J141" s="116"/>
      <c r="K141" s="116"/>
      <c r="L141" s="117"/>
      <c r="M141" s="118"/>
      <c r="N141" s="15"/>
      <c r="O141" s="15"/>
      <c r="P141" s="15"/>
    </row>
    <row r="142" spans="1:16" s="16" customFormat="1" ht="50.25" hidden="1" customHeight="1">
      <c r="A142" s="112"/>
      <c r="B142" s="112"/>
      <c r="C142" s="112"/>
      <c r="D142" s="120"/>
      <c r="E142" s="121"/>
      <c r="F142" s="122"/>
      <c r="G142" s="122"/>
      <c r="H142" s="123"/>
      <c r="I142" s="116"/>
      <c r="J142" s="116"/>
      <c r="K142" s="116"/>
      <c r="L142" s="117"/>
      <c r="M142" s="118"/>
      <c r="N142" s="15"/>
      <c r="O142" s="15"/>
      <c r="P142" s="15"/>
    </row>
    <row r="143" spans="1:16" s="126" customFormat="1" ht="160.5" customHeight="1" thickBot="1">
      <c r="A143" s="124"/>
      <c r="B143" s="125"/>
      <c r="C143" s="125"/>
      <c r="D143" s="120"/>
      <c r="E143" s="114"/>
      <c r="F143" s="115"/>
      <c r="G143" s="115"/>
      <c r="H143" s="115"/>
      <c r="I143" s="116"/>
      <c r="J143" s="116"/>
      <c r="K143" s="116"/>
      <c r="L143" s="117"/>
      <c r="M143" s="118"/>
      <c r="N143" s="15"/>
      <c r="O143" s="15"/>
      <c r="P143" s="15"/>
    </row>
    <row r="144" spans="1:16" s="76" customFormat="1" ht="49.5" hidden="1" customHeight="1" thickBot="1">
      <c r="A144" s="127"/>
      <c r="B144" s="128"/>
      <c r="C144" s="128"/>
      <c r="D144" s="129"/>
      <c r="E144" s="130"/>
      <c r="F144" s="131"/>
      <c r="G144" s="131"/>
      <c r="H144" s="131"/>
      <c r="I144" s="131"/>
      <c r="J144" s="131"/>
      <c r="K144" s="131"/>
      <c r="L144" s="117"/>
      <c r="M144" s="118"/>
      <c r="N144" s="15"/>
      <c r="O144" s="15"/>
      <c r="P144" s="15"/>
    </row>
    <row r="145" spans="1:16" s="137" customFormat="1" ht="100.5" hidden="1" customHeight="1" thickBot="1">
      <c r="A145" s="132"/>
      <c r="B145" s="97"/>
      <c r="C145" s="97"/>
      <c r="D145" s="129"/>
      <c r="E145" s="133"/>
      <c r="F145" s="134"/>
      <c r="G145" s="134"/>
      <c r="H145" s="134"/>
      <c r="I145" s="134"/>
      <c r="J145" s="134"/>
      <c r="K145" s="134"/>
      <c r="L145" s="135"/>
      <c r="M145" s="136"/>
      <c r="N145" s="15"/>
      <c r="O145" s="15"/>
      <c r="P145" s="15"/>
    </row>
    <row r="146" spans="1:16" s="144" customFormat="1" ht="54" customHeight="1" thickBot="1">
      <c r="A146" s="138"/>
      <c r="B146" s="138"/>
      <c r="C146" s="138"/>
      <c r="D146" s="139"/>
      <c r="E146" s="140"/>
      <c r="F146" s="141"/>
      <c r="G146" s="141"/>
      <c r="H146" s="141"/>
      <c r="I146" s="141"/>
      <c r="J146" s="141"/>
      <c r="K146" s="141"/>
      <c r="L146" s="142"/>
      <c r="M146" s="143"/>
      <c r="N146" s="11"/>
      <c r="O146" s="11"/>
      <c r="P146" s="11"/>
    </row>
    <row r="147" spans="1:16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</row>
    <row r="148" spans="1:16">
      <c r="I148" s="145"/>
      <c r="J148" s="145"/>
      <c r="K148" s="145"/>
    </row>
    <row r="149" spans="1:16">
      <c r="I149" s="145"/>
      <c r="J149" s="145"/>
      <c r="K149" s="145"/>
    </row>
    <row r="150" spans="1:16">
      <c r="I150" s="145"/>
      <c r="J150" s="145"/>
      <c r="K150" s="145"/>
    </row>
    <row r="156" spans="1:16" s="147" customFormat="1"/>
    <row r="157" spans="1:16" s="147" customFormat="1"/>
    <row r="158" spans="1:16" s="147" customFormat="1"/>
    <row r="159" spans="1:16" s="147" customFormat="1"/>
    <row r="160" spans="1:16" s="147" customFormat="1"/>
    <row r="161" s="147" customFormat="1"/>
    <row r="162" s="147" customFormat="1"/>
    <row r="163" s="147" customFormat="1"/>
    <row r="164" s="147" customFormat="1"/>
    <row r="165" s="147" customFormat="1"/>
    <row r="166" s="147" customFormat="1"/>
    <row r="167" s="147" customFormat="1"/>
    <row r="168" s="147" customFormat="1"/>
    <row r="169" s="147" customFormat="1"/>
    <row r="170" s="147" customFormat="1"/>
    <row r="171" s="147" customFormat="1"/>
    <row r="172" s="147" customFormat="1"/>
    <row r="173" s="147" customFormat="1"/>
    <row r="174" s="147" customFormat="1"/>
    <row r="175" s="147" customFormat="1"/>
    <row r="176" s="147" customFormat="1"/>
    <row r="177" s="147" customFormat="1"/>
    <row r="178" s="147" customFormat="1"/>
    <row r="179" s="147" customFormat="1"/>
    <row r="180" s="147" customFormat="1"/>
    <row r="181" s="147" customFormat="1"/>
    <row r="182" s="147" customFormat="1"/>
    <row r="183" s="147" customFormat="1"/>
    <row r="184" s="147" customFormat="1"/>
    <row r="185" s="147" customFormat="1"/>
    <row r="186" s="147" customFormat="1"/>
    <row r="187" s="147" customFormat="1"/>
    <row r="188" s="147" customFormat="1"/>
    <row r="189" s="147" customFormat="1"/>
    <row r="190" s="147" customFormat="1"/>
    <row r="191" s="147" customFormat="1"/>
    <row r="192" s="147" customFormat="1"/>
    <row r="193" s="147" customFormat="1"/>
    <row r="194" s="147" customFormat="1"/>
    <row r="195" s="147" customFormat="1"/>
    <row r="196" s="147" customFormat="1"/>
    <row r="197" s="147" customFormat="1"/>
    <row r="198" s="147" customFormat="1"/>
    <row r="199" s="147" customFormat="1"/>
    <row r="200" s="147" customFormat="1"/>
    <row r="201" s="147" customFormat="1"/>
    <row r="202" s="147" customFormat="1"/>
    <row r="203" s="147" customFormat="1"/>
    <row r="204" s="147" customFormat="1"/>
    <row r="205" s="147" customFormat="1"/>
    <row r="206" s="147" customFormat="1"/>
    <row r="207" s="147" customFormat="1"/>
    <row r="208" s="147" customFormat="1"/>
    <row r="209" s="147" customFormat="1"/>
    <row r="210" s="147" customFormat="1"/>
    <row r="211" s="147" customFormat="1"/>
    <row r="212" s="147" customFormat="1"/>
    <row r="213" s="147" customFormat="1"/>
    <row r="214" s="147" customFormat="1"/>
    <row r="215" s="147" customFormat="1"/>
    <row r="216" s="147" customFormat="1"/>
    <row r="217" s="147" customFormat="1"/>
    <row r="218" s="147" customFormat="1"/>
    <row r="219" s="147" customFormat="1"/>
    <row r="220" s="147" customFormat="1"/>
    <row r="221" s="147" customFormat="1"/>
    <row r="222" s="147" customFormat="1"/>
    <row r="223" s="147" customFormat="1"/>
    <row r="224" s="147" customFormat="1"/>
    <row r="225" s="147" customFormat="1"/>
    <row r="226" s="147" customFormat="1"/>
    <row r="227" s="147" customFormat="1"/>
    <row r="228" s="147" customFormat="1"/>
    <row r="229" s="147" customFormat="1"/>
    <row r="230" s="147" customFormat="1"/>
    <row r="231" s="147" customFormat="1"/>
    <row r="232" s="147" customFormat="1"/>
    <row r="233" s="147" customFormat="1"/>
    <row r="234" s="147" customFormat="1"/>
    <row r="235" s="147" customFormat="1"/>
    <row r="236" s="147" customFormat="1"/>
    <row r="237" s="147" customFormat="1"/>
    <row r="238" s="147" customFormat="1"/>
    <row r="239" s="147" customFormat="1"/>
    <row r="240" s="147" customFormat="1"/>
    <row r="241" s="147" customFormat="1"/>
    <row r="242" s="147" customFormat="1"/>
    <row r="243" s="147" customFormat="1"/>
    <row r="244" s="147" customFormat="1"/>
    <row r="245" s="147" customFormat="1"/>
    <row r="246" s="147" customFormat="1"/>
    <row r="247" s="147" customFormat="1"/>
    <row r="248" s="147" customFormat="1"/>
    <row r="249" s="147" customFormat="1"/>
    <row r="250" s="147" customFormat="1"/>
    <row r="251" s="147" customFormat="1"/>
    <row r="252" s="147" customFormat="1"/>
    <row r="253" s="147" customFormat="1"/>
    <row r="254" s="147" customFormat="1"/>
    <row r="255" s="147" customFormat="1"/>
    <row r="256" s="147" customFormat="1"/>
    <row r="257" s="147" customFormat="1"/>
    <row r="258" s="147" customFormat="1"/>
    <row r="259" s="147" customFormat="1"/>
    <row r="260" s="147" customFormat="1"/>
    <row r="261" s="147" customFormat="1"/>
    <row r="262" s="147" customFormat="1"/>
    <row r="263" s="147" customFormat="1"/>
    <row r="264" s="147" customFormat="1"/>
    <row r="265" s="147" customFormat="1"/>
    <row r="266" s="147" customFormat="1"/>
    <row r="267" s="147" customFormat="1"/>
    <row r="268" s="147" customFormat="1"/>
    <row r="269" s="147" customFormat="1"/>
    <row r="270" s="147" customFormat="1"/>
    <row r="271" s="147" customFormat="1"/>
    <row r="272" s="147" customFormat="1"/>
    <row r="273" s="147" customFormat="1"/>
    <row r="274" s="147" customFormat="1"/>
    <row r="275" s="147" customFormat="1"/>
    <row r="276" s="147" customFormat="1"/>
    <row r="277" s="147" customFormat="1"/>
    <row r="278" s="147" customFormat="1"/>
    <row r="279" s="147" customFormat="1"/>
    <row r="280" s="147" customFormat="1"/>
    <row r="281" s="147" customFormat="1"/>
    <row r="282" s="147" customFormat="1"/>
    <row r="283" s="147" customFormat="1"/>
    <row r="284" s="147" customFormat="1"/>
    <row r="285" s="147" customFormat="1"/>
    <row r="286" s="147" customFormat="1"/>
    <row r="287" s="147" customFormat="1"/>
    <row r="288" s="147" customFormat="1"/>
    <row r="289" s="147" customFormat="1"/>
    <row r="290" s="147" customFormat="1"/>
    <row r="291" s="147" customFormat="1"/>
    <row r="292" s="147" customFormat="1"/>
    <row r="293" s="147" customFormat="1"/>
    <row r="294" s="147" customFormat="1"/>
    <row r="295" s="147" customFormat="1"/>
    <row r="296" s="147" customFormat="1"/>
    <row r="297" s="147" customFormat="1"/>
    <row r="298" s="147" customFormat="1"/>
    <row r="299" s="147" customFormat="1"/>
    <row r="300" s="147" customFormat="1"/>
    <row r="301" s="147" customFormat="1"/>
    <row r="302" s="147" customFormat="1"/>
    <row r="303" s="147" customFormat="1"/>
    <row r="304" s="147" customFormat="1"/>
    <row r="305" s="147" customFormat="1"/>
    <row r="306" s="147" customFormat="1"/>
    <row r="307" s="147" customFormat="1"/>
    <row r="308" s="147" customFormat="1"/>
    <row r="309" s="147" customFormat="1"/>
    <row r="310" s="147" customFormat="1"/>
    <row r="311" s="147" customFormat="1"/>
    <row r="312" s="147" customFormat="1"/>
    <row r="313" s="147" customFormat="1"/>
    <row r="314" s="147" customFormat="1"/>
    <row r="315" s="147" customFormat="1"/>
    <row r="316" s="147" customFormat="1"/>
    <row r="317" s="147" customFormat="1"/>
    <row r="318" s="147" customFormat="1"/>
    <row r="319" s="147" customFormat="1"/>
    <row r="320" s="147" customFormat="1"/>
    <row r="321" s="147" customFormat="1"/>
    <row r="322" s="147" customFormat="1"/>
    <row r="323" s="147" customFormat="1"/>
    <row r="324" s="147" customFormat="1"/>
    <row r="325" s="147" customFormat="1"/>
    <row r="326" s="147" customFormat="1"/>
    <row r="327" s="147" customFormat="1"/>
    <row r="328" s="147" customFormat="1"/>
    <row r="329" s="147" customFormat="1"/>
    <row r="330" s="147" customFormat="1"/>
    <row r="331" s="147" customFormat="1"/>
    <row r="332" s="147" customFormat="1"/>
    <row r="333" s="147" customFormat="1"/>
    <row r="334" s="147" customFormat="1"/>
    <row r="335" s="147" customFormat="1"/>
    <row r="336" s="147" customFormat="1"/>
    <row r="337" s="147" customFormat="1"/>
    <row r="338" s="147" customFormat="1"/>
    <row r="339" s="147" customFormat="1"/>
    <row r="340" s="147" customFormat="1"/>
    <row r="341" s="147" customFormat="1"/>
    <row r="342" s="147" customFormat="1"/>
    <row r="343" s="147" customFormat="1"/>
    <row r="344" s="147" customFormat="1"/>
    <row r="345" s="147" customFormat="1"/>
    <row r="346" s="147" customFormat="1"/>
    <row r="347" s="147" customFormat="1"/>
    <row r="348" s="147" customFormat="1"/>
    <row r="349" s="147" customFormat="1"/>
    <row r="350" s="147" customFormat="1"/>
    <row r="351" s="147" customFormat="1"/>
    <row r="352" s="147" customFormat="1"/>
    <row r="353" s="147" customFormat="1"/>
    <row r="354" s="147" customFormat="1"/>
    <row r="355" s="147" customFormat="1"/>
    <row r="356" s="147" customFormat="1"/>
    <row r="357" s="147" customFormat="1"/>
    <row r="358" s="147" customFormat="1"/>
    <row r="359" s="147" customFormat="1"/>
    <row r="360" s="147" customFormat="1"/>
    <row r="361" s="147" customFormat="1"/>
    <row r="362" s="147" customFormat="1"/>
    <row r="363" s="147" customFormat="1"/>
    <row r="364" s="147" customFormat="1"/>
    <row r="365" s="147" customFormat="1"/>
    <row r="366" s="147" customFormat="1"/>
    <row r="367" s="147" customFormat="1"/>
    <row r="368" s="147" customFormat="1"/>
    <row r="369" s="147" customFormat="1"/>
    <row r="370" s="147" customFormat="1"/>
    <row r="371" s="147" customFormat="1"/>
    <row r="372" s="147" customFormat="1"/>
    <row r="373" s="147" customFormat="1"/>
    <row r="374" s="147" customFormat="1"/>
    <row r="375" s="147" customFormat="1"/>
    <row r="376" s="147" customFormat="1"/>
    <row r="377" s="147" customFormat="1"/>
    <row r="378" s="147" customFormat="1"/>
    <row r="379" s="147" customFormat="1"/>
    <row r="380" s="147" customFormat="1"/>
    <row r="381" s="147" customFormat="1"/>
    <row r="382" s="147" customFormat="1"/>
    <row r="383" s="147" customFormat="1"/>
    <row r="384" s="147" customFormat="1"/>
    <row r="385" s="147" customFormat="1"/>
    <row r="386" s="147" customFormat="1"/>
    <row r="387" s="147" customFormat="1"/>
    <row r="388" s="147" customFormat="1"/>
    <row r="389" s="147" customFormat="1"/>
    <row r="390" s="147" customFormat="1"/>
    <row r="391" s="147" customFormat="1"/>
    <row r="392" s="147" customFormat="1"/>
    <row r="393" s="147" customFormat="1"/>
    <row r="394" s="147" customFormat="1"/>
    <row r="395" s="147" customFormat="1"/>
    <row r="396" s="147" customFormat="1"/>
    <row r="397" s="147" customFormat="1"/>
    <row r="398" s="147" customFormat="1"/>
    <row r="399" s="147" customFormat="1"/>
    <row r="400" s="147" customFormat="1"/>
    <row r="401" s="147" customFormat="1"/>
    <row r="402" s="147" customFormat="1"/>
    <row r="403" s="147" customFormat="1"/>
    <row r="404" s="147" customFormat="1"/>
    <row r="405" s="147" customFormat="1"/>
    <row r="406" s="147" customFormat="1"/>
    <row r="407" s="147" customFormat="1"/>
    <row r="408" s="147" customFormat="1"/>
    <row r="409" s="147" customFormat="1"/>
    <row r="410" s="147" customFormat="1"/>
    <row r="411" s="147" customFormat="1"/>
    <row r="412" s="147" customFormat="1"/>
    <row r="413" s="147" customFormat="1"/>
    <row r="414" s="147" customFormat="1"/>
    <row r="415" s="147" customFormat="1"/>
    <row r="416" s="147" customFormat="1"/>
    <row r="417" s="147" customFormat="1"/>
    <row r="418" s="147" customFormat="1"/>
    <row r="419" s="147" customFormat="1"/>
    <row r="420" s="147" customFormat="1"/>
    <row r="421" s="147" customFormat="1"/>
    <row r="422" s="147" customFormat="1"/>
    <row r="423" s="147" customFormat="1"/>
    <row r="424" s="147" customFormat="1"/>
    <row r="425" s="147" customFormat="1"/>
    <row r="426" s="147" customFormat="1"/>
    <row r="427" s="147" customFormat="1"/>
    <row r="428" s="147" customFormat="1"/>
    <row r="429" s="147" customFormat="1"/>
    <row r="430" s="147" customFormat="1"/>
    <row r="431" s="147" customFormat="1"/>
    <row r="432" s="147" customFormat="1"/>
    <row r="433" s="147" customFormat="1"/>
    <row r="434" s="147" customFormat="1"/>
    <row r="435" s="147" customFormat="1"/>
    <row r="436" s="147" customFormat="1"/>
    <row r="437" s="147" customFormat="1"/>
    <row r="438" s="147" customFormat="1"/>
    <row r="439" s="147" customFormat="1"/>
    <row r="440" s="147" customFormat="1"/>
    <row r="441" s="147" customFormat="1"/>
    <row r="442" s="147" customFormat="1"/>
    <row r="443" s="147" customFormat="1"/>
    <row r="444" s="147" customFormat="1"/>
    <row r="445" s="147" customFormat="1"/>
    <row r="446" s="147" customFormat="1"/>
    <row r="447" s="147" customFormat="1"/>
    <row r="448" s="147" customFormat="1"/>
    <row r="449" s="147" customFormat="1"/>
    <row r="450" s="147" customFormat="1"/>
    <row r="451" s="147" customFormat="1"/>
    <row r="452" s="147" customFormat="1"/>
    <row r="453" s="147" customFormat="1"/>
    <row r="454" s="147" customFormat="1"/>
    <row r="455" s="147" customFormat="1"/>
    <row r="456" s="147" customFormat="1"/>
    <row r="457" s="147" customFormat="1"/>
    <row r="458" s="147" customFormat="1"/>
    <row r="459" s="147" customFormat="1"/>
    <row r="460" s="147" customFormat="1"/>
    <row r="461" s="147" customFormat="1"/>
    <row r="462" s="147" customFormat="1"/>
    <row r="463" s="147" customFormat="1"/>
    <row r="464" s="147" customFormat="1"/>
    <row r="465" s="147" customFormat="1"/>
    <row r="466" s="147" customFormat="1"/>
    <row r="467" s="147" customFormat="1"/>
    <row r="468" s="147" customFormat="1"/>
    <row r="469" s="147" customFormat="1"/>
    <row r="470" s="147" customFormat="1"/>
    <row r="471" s="147" customFormat="1"/>
    <row r="472" s="147" customFormat="1"/>
    <row r="473" s="147" customFormat="1"/>
    <row r="474" s="147" customFormat="1"/>
    <row r="475" s="147" customFormat="1"/>
    <row r="476" s="147" customFormat="1"/>
    <row r="477" s="147" customFormat="1"/>
    <row r="478" s="147" customFormat="1"/>
    <row r="479" s="147" customFormat="1"/>
    <row r="480" s="147" customFormat="1"/>
    <row r="481" s="147" customFormat="1"/>
    <row r="482" s="147" customFormat="1"/>
    <row r="483" s="147" customFormat="1"/>
    <row r="484" s="147" customFormat="1"/>
    <row r="485" s="147" customFormat="1"/>
    <row r="486" s="147" customFormat="1"/>
    <row r="487" s="147" customFormat="1"/>
    <row r="488" s="147" customFormat="1"/>
    <row r="489" s="147" customFormat="1"/>
    <row r="490" s="147" customFormat="1"/>
    <row r="491" s="147" customFormat="1"/>
    <row r="492" s="147" customFormat="1"/>
    <row r="493" s="147" customFormat="1"/>
    <row r="494" s="147" customFormat="1"/>
    <row r="495" s="147" customFormat="1"/>
    <row r="496" s="147" customFormat="1"/>
    <row r="497" s="147" customFormat="1"/>
    <row r="498" s="147" customFormat="1"/>
    <row r="499" s="147" customFormat="1"/>
    <row r="500" s="147" customFormat="1"/>
    <row r="501" s="147" customFormat="1"/>
    <row r="502" s="147" customFormat="1"/>
    <row r="503" s="147" customFormat="1"/>
    <row r="504" s="147" customFormat="1"/>
    <row r="505" s="147" customFormat="1"/>
    <row r="506" s="147" customFormat="1"/>
    <row r="507" s="147" customFormat="1"/>
    <row r="508" s="147" customFormat="1"/>
    <row r="509" s="147" customFormat="1"/>
    <row r="510" s="147" customFormat="1"/>
    <row r="511" s="147" customFormat="1"/>
    <row r="512" s="147" customFormat="1"/>
    <row r="513" s="147" customFormat="1"/>
    <row r="514" s="147" customFormat="1"/>
    <row r="515" s="147" customFormat="1"/>
    <row r="516" s="147" customFormat="1"/>
    <row r="517" s="147" customFormat="1"/>
    <row r="518" s="147" customFormat="1"/>
    <row r="519" s="147" customFormat="1"/>
    <row r="520" s="147" customFormat="1"/>
    <row r="521" s="147" customFormat="1"/>
    <row r="522" s="147" customFormat="1"/>
    <row r="523" s="147" customFormat="1"/>
    <row r="524" s="147" customFormat="1"/>
    <row r="525" s="147" customFormat="1"/>
    <row r="526" s="147" customFormat="1"/>
    <row r="527" s="147" customFormat="1"/>
    <row r="528" s="147" customFormat="1"/>
    <row r="529" s="147" customFormat="1"/>
    <row r="530" s="147" customFormat="1"/>
    <row r="531" s="147" customFormat="1"/>
    <row r="532" s="147" customFormat="1"/>
    <row r="533" s="147" customFormat="1"/>
    <row r="534" s="147" customFormat="1"/>
    <row r="535" s="147" customFormat="1"/>
    <row r="536" s="147" customFormat="1"/>
    <row r="537" s="147" customFormat="1"/>
    <row r="538" s="147" customFormat="1"/>
    <row r="539" s="147" customFormat="1"/>
    <row r="540" s="147" customFormat="1"/>
    <row r="541" s="147" customFormat="1"/>
    <row r="542" s="147" customFormat="1"/>
    <row r="543" s="147" customFormat="1"/>
    <row r="544" s="147" customFormat="1"/>
    <row r="545" s="147" customFormat="1"/>
    <row r="546" s="147" customFormat="1"/>
    <row r="547" s="147" customFormat="1"/>
    <row r="548" s="147" customFormat="1"/>
    <row r="549" s="147" customFormat="1"/>
    <row r="550" s="147" customFormat="1"/>
    <row r="551" s="147" customFormat="1"/>
    <row r="552" s="147" customFormat="1"/>
    <row r="553" s="147" customFormat="1"/>
    <row r="554" s="147" customFormat="1"/>
    <row r="555" s="147" customFormat="1"/>
    <row r="556" s="147" customFormat="1"/>
    <row r="557" s="147" customFormat="1"/>
    <row r="558" s="147" customFormat="1"/>
    <row r="559" s="147" customFormat="1"/>
    <row r="560" s="147" customFormat="1"/>
    <row r="561" s="147" customFormat="1"/>
    <row r="562" s="147" customFormat="1"/>
    <row r="563" s="147" customFormat="1"/>
    <row r="564" s="147" customFormat="1"/>
    <row r="565" s="147" customFormat="1"/>
    <row r="566" s="147" customFormat="1"/>
    <row r="567" s="147" customFormat="1"/>
    <row r="568" s="147" customFormat="1"/>
    <row r="569" s="147" customFormat="1"/>
    <row r="570" s="147" customFormat="1"/>
    <row r="571" s="147" customFormat="1"/>
    <row r="572" s="147" customFormat="1"/>
    <row r="573" s="147" customFormat="1"/>
    <row r="574" s="147" customFormat="1"/>
    <row r="575" s="147" customFormat="1"/>
    <row r="576" s="147" customFormat="1"/>
    <row r="577" s="147" customFormat="1"/>
    <row r="578" s="147" customFormat="1"/>
    <row r="579" s="147" customFormat="1"/>
    <row r="580" s="147" customFormat="1"/>
    <row r="581" s="147" customFormat="1"/>
    <row r="582" s="147" customFormat="1"/>
    <row r="583" s="147" customFormat="1"/>
    <row r="584" s="147" customFormat="1"/>
    <row r="585" s="147" customFormat="1"/>
    <row r="586" s="147" customFormat="1"/>
    <row r="587" s="147" customFormat="1"/>
    <row r="588" s="147" customFormat="1"/>
    <row r="589" s="147" customFormat="1"/>
    <row r="590" s="147" customFormat="1"/>
    <row r="591" s="147" customFormat="1"/>
    <row r="592" s="147" customFormat="1"/>
    <row r="593" s="147" customFormat="1"/>
    <row r="594" s="147" customFormat="1"/>
    <row r="595" s="147" customFormat="1"/>
    <row r="596" s="147" customFormat="1"/>
    <row r="597" s="147" customFormat="1"/>
    <row r="598" s="147" customFormat="1"/>
    <row r="599" s="147" customFormat="1"/>
    <row r="600" s="147" customFormat="1"/>
    <row r="601" s="147" customFormat="1"/>
    <row r="602" s="147" customFormat="1"/>
    <row r="603" s="147" customFormat="1"/>
    <row r="604" s="147" customFormat="1"/>
    <row r="605" s="147" customFormat="1"/>
    <row r="606" s="147" customFormat="1"/>
    <row r="607" s="147" customFormat="1"/>
    <row r="608" s="147" customFormat="1"/>
    <row r="609" s="147" customFormat="1"/>
    <row r="610" s="147" customFormat="1"/>
    <row r="611" s="147" customFormat="1"/>
    <row r="612" s="147" customFormat="1"/>
    <row r="613" s="147" customFormat="1"/>
    <row r="614" s="147" customFormat="1"/>
    <row r="615" s="147" customFormat="1"/>
    <row r="616" s="147" customFormat="1"/>
    <row r="617" s="147" customFormat="1"/>
    <row r="618" s="147" customFormat="1"/>
  </sheetData>
  <mergeCells count="12">
    <mergeCell ref="L3:L4"/>
    <mergeCell ref="M3:M4"/>
    <mergeCell ref="E1:L1"/>
    <mergeCell ref="A2:A4"/>
    <mergeCell ref="D2:D4"/>
    <mergeCell ref="F2:K2"/>
    <mergeCell ref="E3:E4"/>
    <mergeCell ref="F3:F4"/>
    <mergeCell ref="G3:G4"/>
    <mergeCell ref="H3:H4"/>
    <mergeCell ref="J3:J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01 04 16</vt:lpstr>
      <vt:lpstr>'01 04 16'!Заголовки_для_печати</vt:lpstr>
      <vt:lpstr>'01 04 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eHOV</cp:lastModifiedBy>
  <dcterms:created xsi:type="dcterms:W3CDTF">2016-04-11T12:23:39Z</dcterms:created>
  <dcterms:modified xsi:type="dcterms:W3CDTF">2016-04-11T13:42:04Z</dcterms:modified>
</cp:coreProperties>
</file>