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На сайт\"/>
    </mc:Choice>
  </mc:AlternateContent>
  <bookViews>
    <workbookView xWindow="0" yWindow="0" windowWidth="20028" windowHeight="9240"/>
  </bookViews>
  <sheets>
    <sheet name="січень16" sheetId="1" r:id="rId1"/>
  </sheets>
  <externalReferences>
    <externalReference r:id="rId2"/>
  </externalReferences>
  <definedNames>
    <definedName name="_xlnm.Print_Titles" localSheetId="0">січень16!$A:$E</definedName>
    <definedName name="_xlnm.Print_Area" localSheetId="0">січень16!$D$1:$L$122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L120" i="1"/>
  <c r="L119" i="1"/>
  <c r="K119" i="1"/>
  <c r="L118" i="1"/>
  <c r="K118" i="1"/>
  <c r="L117" i="1"/>
  <c r="K117" i="1"/>
  <c r="I116" i="1"/>
  <c r="K116" i="1" s="1"/>
  <c r="G116" i="1"/>
  <c r="G115" i="1"/>
  <c r="L114" i="1"/>
  <c r="K114" i="1"/>
  <c r="I113" i="1"/>
  <c r="L113" i="1" s="1"/>
  <c r="H113" i="1"/>
  <c r="G113" i="1"/>
  <c r="L112" i="1"/>
  <c r="H111" i="1"/>
  <c r="G111" i="1"/>
  <c r="L110" i="1"/>
  <c r="K110" i="1"/>
  <c r="L109" i="1"/>
  <c r="L108" i="1"/>
  <c r="L107" i="1"/>
  <c r="K107" i="1"/>
  <c r="L106" i="1"/>
  <c r="K106" i="1"/>
  <c r="I106" i="1"/>
  <c r="G106" i="1"/>
  <c r="L105" i="1"/>
  <c r="K105" i="1"/>
  <c r="I105" i="1"/>
  <c r="I104" i="1"/>
  <c r="L104" i="1" s="1"/>
  <c r="H104" i="1"/>
  <c r="G104" i="1"/>
  <c r="L103" i="1"/>
  <c r="L102" i="1"/>
  <c r="L101" i="1"/>
  <c r="K101" i="1"/>
  <c r="L100" i="1"/>
  <c r="K100" i="1"/>
  <c r="L99" i="1"/>
  <c r="K99" i="1"/>
  <c r="L98" i="1"/>
  <c r="K98" i="1"/>
  <c r="L97" i="1"/>
  <c r="K97" i="1"/>
  <c r="L96" i="1"/>
  <c r="L95" i="1"/>
  <c r="K95" i="1"/>
  <c r="L94" i="1"/>
  <c r="L93" i="1"/>
  <c r="L92" i="1"/>
  <c r="K92" i="1"/>
  <c r="I91" i="1"/>
  <c r="L91" i="1" s="1"/>
  <c r="H91" i="1"/>
  <c r="G91" i="1"/>
  <c r="F91" i="1"/>
  <c r="G90" i="1"/>
  <c r="L89" i="1"/>
  <c r="K89" i="1"/>
  <c r="L88" i="1"/>
  <c r="K88" i="1"/>
  <c r="L87" i="1"/>
  <c r="I87" i="1"/>
  <c r="K87" i="1" s="1"/>
  <c r="G87" i="1"/>
  <c r="F87" i="1"/>
  <c r="L86" i="1"/>
  <c r="L85" i="1"/>
  <c r="K85" i="1"/>
  <c r="I84" i="1"/>
  <c r="K84" i="1" s="1"/>
  <c r="H84" i="1"/>
  <c r="G84" i="1"/>
  <c r="L84" i="1" s="1"/>
  <c r="I83" i="1"/>
  <c r="L83" i="1" s="1"/>
  <c r="G83" i="1"/>
  <c r="G82" i="1"/>
  <c r="L81" i="1"/>
  <c r="I80" i="1"/>
  <c r="L80" i="1" s="1"/>
  <c r="L79" i="1"/>
  <c r="I78" i="1"/>
  <c r="L78" i="1" s="1"/>
  <c r="I77" i="1"/>
  <c r="L77" i="1" s="1"/>
  <c r="G77" i="1"/>
  <c r="G76" i="1"/>
  <c r="L75" i="1"/>
  <c r="L74" i="1"/>
  <c r="K74" i="1"/>
  <c r="L73" i="1"/>
  <c r="K73" i="1"/>
  <c r="L72" i="1"/>
  <c r="L71" i="1"/>
  <c r="K71" i="1"/>
  <c r="I71" i="1"/>
  <c r="G71" i="1"/>
  <c r="L70" i="1"/>
  <c r="L69" i="1"/>
  <c r="L68" i="1"/>
  <c r="L67" i="1"/>
  <c r="L66" i="1"/>
  <c r="L65" i="1"/>
  <c r="L64" i="1"/>
  <c r="L63" i="1"/>
  <c r="L62" i="1"/>
  <c r="L61" i="1"/>
  <c r="I60" i="1"/>
  <c r="L60" i="1" s="1"/>
  <c r="H60" i="1"/>
  <c r="G60" i="1"/>
  <c r="L59" i="1"/>
  <c r="L58" i="1"/>
  <c r="K58" i="1"/>
  <c r="I57" i="1"/>
  <c r="K57" i="1" s="1"/>
  <c r="H57" i="1"/>
  <c r="G57" i="1"/>
  <c r="L57" i="1" s="1"/>
  <c r="L56" i="1"/>
  <c r="L55" i="1"/>
  <c r="K55" i="1"/>
  <c r="I54" i="1"/>
  <c r="K54" i="1" s="1"/>
  <c r="H54" i="1"/>
  <c r="G54" i="1"/>
  <c r="L54" i="1" s="1"/>
  <c r="F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L45" i="1"/>
  <c r="K45" i="1"/>
  <c r="L44" i="1"/>
  <c r="K44" i="1"/>
  <c r="I43" i="1"/>
  <c r="L43" i="1" s="1"/>
  <c r="G43" i="1"/>
  <c r="I42" i="1"/>
  <c r="L42" i="1" s="1"/>
  <c r="G42" i="1"/>
  <c r="L41" i="1"/>
  <c r="I40" i="1"/>
  <c r="L40" i="1" s="1"/>
  <c r="L39" i="1"/>
  <c r="I39" i="1"/>
  <c r="L38" i="1"/>
  <c r="K38" i="1"/>
  <c r="L37" i="1"/>
  <c r="I37" i="1"/>
  <c r="K37" i="1" s="1"/>
  <c r="G37" i="1"/>
  <c r="L36" i="1"/>
  <c r="I35" i="1"/>
  <c r="L35" i="1" s="1"/>
  <c r="G35" i="1"/>
  <c r="L34" i="1"/>
  <c r="K34" i="1"/>
  <c r="L33" i="1"/>
  <c r="K33" i="1"/>
  <c r="I33" i="1"/>
  <c r="I32" i="1"/>
  <c r="L32" i="1" s="1"/>
  <c r="G32" i="1"/>
  <c r="L31" i="1"/>
  <c r="I30" i="1"/>
  <c r="L30" i="1" s="1"/>
  <c r="L29" i="1"/>
  <c r="I28" i="1"/>
  <c r="L28" i="1" s="1"/>
  <c r="G27" i="1"/>
  <c r="G24" i="1" s="1"/>
  <c r="G5" i="1" s="1"/>
  <c r="G121" i="1" s="1"/>
  <c r="L26" i="1"/>
  <c r="I25" i="1"/>
  <c r="L25" i="1" s="1"/>
  <c r="L23" i="1"/>
  <c r="I23" i="1"/>
  <c r="K23" i="1" s="1"/>
  <c r="I22" i="1"/>
  <c r="L22" i="1" s="1"/>
  <c r="I21" i="1"/>
  <c r="L21" i="1" s="1"/>
  <c r="L20" i="1"/>
  <c r="I20" i="1"/>
  <c r="K20" i="1" s="1"/>
  <c r="L19" i="1"/>
  <c r="K19" i="1"/>
  <c r="I19" i="1"/>
  <c r="L18" i="1"/>
  <c r="K18" i="1"/>
  <c r="L17" i="1"/>
  <c r="I17" i="1"/>
  <c r="K17" i="1" s="1"/>
  <c r="L16" i="1"/>
  <c r="K16" i="1"/>
  <c r="I16" i="1"/>
  <c r="L15" i="1"/>
  <c r="L14" i="1"/>
  <c r="K14" i="1"/>
  <c r="H13" i="1"/>
  <c r="G13" i="1"/>
  <c r="I12" i="1"/>
  <c r="L12" i="1" s="1"/>
  <c r="I11" i="1"/>
  <c r="L11" i="1" s="1"/>
  <c r="L10" i="1"/>
  <c r="I10" i="1"/>
  <c r="I9" i="1"/>
  <c r="L9" i="1" s="1"/>
  <c r="I8" i="1"/>
  <c r="L8" i="1" s="1"/>
  <c r="G7" i="1"/>
  <c r="F7" i="1"/>
  <c r="G6" i="1"/>
  <c r="I115" i="1" l="1"/>
  <c r="L116" i="1"/>
  <c r="K9" i="1"/>
  <c r="K12" i="1"/>
  <c r="I13" i="1"/>
  <c r="I27" i="1"/>
  <c r="K28" i="1"/>
  <c r="K32" i="1"/>
  <c r="I76" i="1"/>
  <c r="L76" i="1" s="1"/>
  <c r="K91" i="1"/>
  <c r="K104" i="1"/>
  <c r="K113" i="1"/>
  <c r="I7" i="1"/>
  <c r="K8" i="1"/>
  <c r="K11" i="1"/>
  <c r="K21" i="1"/>
  <c r="K35" i="1"/>
  <c r="K42" i="1"/>
  <c r="K43" i="1"/>
  <c r="K83" i="1"/>
  <c r="I90" i="1"/>
  <c r="I111" i="1"/>
  <c r="K115" i="1" l="1"/>
  <c r="L115" i="1"/>
  <c r="K111" i="1"/>
  <c r="L111" i="1"/>
  <c r="K90" i="1"/>
  <c r="I82" i="1"/>
  <c r="L90" i="1"/>
  <c r="L27" i="1"/>
  <c r="K27" i="1"/>
  <c r="I24" i="1"/>
  <c r="K7" i="1"/>
  <c r="I6" i="1"/>
  <c r="L7" i="1"/>
  <c r="L13" i="1"/>
  <c r="K13" i="1"/>
  <c r="K24" i="1" l="1"/>
  <c r="L24" i="1"/>
  <c r="L82" i="1"/>
  <c r="K82" i="1"/>
  <c r="L6" i="1"/>
  <c r="K6" i="1"/>
  <c r="I5" i="1"/>
  <c r="L5" i="1" l="1"/>
  <c r="I121" i="1"/>
  <c r="K5" i="1"/>
  <c r="K121" i="1" l="1"/>
  <c r="L121" i="1"/>
</calcChain>
</file>

<file path=xl/comments1.xml><?xml version="1.0" encoding="utf-8"?>
<comments xmlns="http://schemas.openxmlformats.org/spreadsheetml/2006/main">
  <authors>
    <author>koren</author>
  </authors>
  <commentList>
    <comment ref="E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<sst xmlns="http://schemas.openxmlformats.org/spreadsheetml/2006/main" count="129" uniqueCount="128">
  <si>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за січень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</si>
  <si>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</si>
  <si>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</si>
  <si>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</si>
  <si>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</si>
  <si>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</si>
  <si>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</si>
  <si>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</si>
  <si>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 2016 року</t>
  </si>
  <si>
    <t>факт на</t>
  </si>
  <si>
    <t>Відхилення факту від плану січня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</si>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</sst>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2" xfId="0" applyFont="1" applyFill="1" applyBorder="1"/>
    <xf numFmtId="0" fontId="8" fillId="0" borderId="15" xfId="0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/>
    <xf numFmtId="14" fontId="12" fillId="0" borderId="13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/>
    </xf>
    <xf numFmtId="2" fontId="19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Fill="1" applyBorder="1" applyAlignment="1">
      <alignment horizontal="center" vertical="center" wrapText="1"/>
    </xf>
    <xf numFmtId="165" fontId="20" fillId="0" borderId="6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9" xfId="0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164" fontId="27" fillId="0" borderId="14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vertical="center" wrapText="1"/>
    </xf>
    <xf numFmtId="166" fontId="31" fillId="0" borderId="12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7" fillId="2" borderId="12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166" fontId="33" fillId="0" borderId="12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166" fontId="27" fillId="0" borderId="23" xfId="0" applyNumberFormat="1" applyFont="1" applyFill="1" applyBorder="1" applyAlignment="1">
      <alignment horizontal="center" vertical="center" wrapText="1"/>
    </xf>
    <xf numFmtId="166" fontId="29" fillId="0" borderId="8" xfId="0" applyNumberFormat="1" applyFont="1" applyFill="1" applyBorder="1" applyAlignment="1">
      <alignment horizontal="center" vertical="center" wrapText="1"/>
    </xf>
    <xf numFmtId="166" fontId="27" fillId="0" borderId="8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15" fillId="0" borderId="1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164" fontId="27" fillId="0" borderId="1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/>
    <xf numFmtId="0" fontId="37" fillId="0" borderId="28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left" vertical="center" wrapText="1"/>
    </xf>
    <xf numFmtId="166" fontId="27" fillId="0" borderId="29" xfId="0" applyNumberFormat="1" applyFont="1" applyFill="1" applyBorder="1" applyAlignment="1">
      <alignment horizontal="center" vertical="center" wrapText="1"/>
    </xf>
    <xf numFmtId="166" fontId="36" fillId="0" borderId="29" xfId="0" applyNumberFormat="1" applyFont="1" applyFill="1" applyBorder="1" applyAlignment="1">
      <alignment horizontal="center" vertical="center" wrapText="1"/>
    </xf>
    <xf numFmtId="165" fontId="27" fillId="0" borderId="29" xfId="0" applyNumberFormat="1" applyFont="1" applyFill="1" applyBorder="1" applyAlignment="1">
      <alignment horizontal="center" vertical="center" wrapText="1"/>
    </xf>
    <xf numFmtId="164" fontId="27" fillId="0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5" fillId="3" borderId="25" xfId="0" applyFont="1" applyFill="1" applyBorder="1" applyAlignment="1">
      <alignment vertical="center" wrapText="1" shrinkToFit="1"/>
    </xf>
    <xf numFmtId="0" fontId="38" fillId="0" borderId="25" xfId="0" applyFont="1" applyFill="1" applyBorder="1" applyAlignment="1">
      <alignment horizontal="left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6" fontId="21" fillId="0" borderId="17" xfId="0" applyNumberFormat="1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5" fontId="20" fillId="0" borderId="17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15" fillId="0" borderId="3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horizontal="left" vertical="center" wrapText="1"/>
    </xf>
    <xf numFmtId="166" fontId="40" fillId="0" borderId="8" xfId="0" applyNumberFormat="1" applyFont="1" applyFill="1" applyBorder="1" applyAlignment="1">
      <alignment horizontal="right" vertical="center" wrapText="1"/>
    </xf>
    <xf numFmtId="166" fontId="39" fillId="0" borderId="8" xfId="1" applyNumberFormat="1" applyFont="1" applyFill="1" applyBorder="1" applyAlignment="1">
      <alignment horizontal="right" vertical="center" wrapText="1"/>
    </xf>
    <xf numFmtId="166" fontId="39" fillId="0" borderId="8" xfId="0" applyNumberFormat="1" applyFont="1" applyFill="1" applyBorder="1" applyAlignment="1">
      <alignment horizontal="right" vertical="center" wrapText="1"/>
    </xf>
    <xf numFmtId="165" fontId="39" fillId="0" borderId="8" xfId="0" applyNumberFormat="1" applyFont="1" applyFill="1" applyBorder="1" applyAlignment="1">
      <alignment horizontal="right" vertical="center" wrapText="1"/>
    </xf>
    <xf numFmtId="164" fontId="39" fillId="0" borderId="27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left" vertical="center" wrapText="1"/>
    </xf>
    <xf numFmtId="166" fontId="40" fillId="0" borderId="12" xfId="0" applyNumberFormat="1" applyFont="1" applyFill="1" applyBorder="1" applyAlignment="1">
      <alignment horizontal="right" vertical="center" wrapText="1"/>
    </xf>
    <xf numFmtId="166" fontId="39" fillId="0" borderId="12" xfId="0" applyNumberFormat="1" applyFont="1" applyFill="1" applyBorder="1" applyAlignment="1">
      <alignment horizontal="right" vertical="center" wrapText="1"/>
    </xf>
    <xf numFmtId="165" fontId="39" fillId="0" borderId="12" xfId="0" applyNumberFormat="1" applyFont="1" applyFill="1" applyBorder="1" applyAlignment="1">
      <alignment horizontal="right" vertical="center" wrapText="1"/>
    </xf>
    <xf numFmtId="164" fontId="39" fillId="0" borderId="3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166" fontId="43" fillId="0" borderId="12" xfId="0" applyNumberFormat="1" applyFont="1" applyFill="1" applyBorder="1" applyAlignment="1">
      <alignment horizontal="right" vertical="center" wrapText="1"/>
    </xf>
    <xf numFmtId="166" fontId="41" fillId="0" borderId="12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9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166" fontId="10" fillId="0" borderId="13" xfId="0" applyNumberFormat="1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center" vertical="center" wrapText="1"/>
    </xf>
    <xf numFmtId="166" fontId="39" fillId="0" borderId="13" xfId="3" applyNumberFormat="1" applyFont="1" applyFill="1" applyBorder="1" applyAlignment="1" applyProtection="1">
      <alignment horizontal="left" vertical="center" wrapText="1"/>
    </xf>
    <xf numFmtId="166" fontId="10" fillId="0" borderId="37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38" xfId="0" applyNumberFormat="1" applyFont="1" applyFill="1" applyBorder="1" applyAlignment="1">
      <alignment horizontal="right" vertical="center" wrapText="1"/>
    </xf>
    <xf numFmtId="0" fontId="15" fillId="0" borderId="37" xfId="0" applyFont="1" applyFill="1" applyBorder="1"/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166" fontId="10" fillId="0" borderId="41" xfId="0" applyNumberFormat="1" applyFont="1" applyFill="1" applyBorder="1" applyAlignment="1">
      <alignment horizontal="right" vertical="center" wrapText="1"/>
    </xf>
    <xf numFmtId="165" fontId="10" fillId="0" borderId="41" xfId="0" applyNumberFormat="1" applyFont="1" applyFill="1" applyBorder="1" applyAlignment="1">
      <alignment horizontal="right" vertical="center" wrapText="1"/>
    </xf>
    <xf numFmtId="164" fontId="10" fillId="0" borderId="42" xfId="0" applyNumberFormat="1" applyFont="1" applyFill="1" applyBorder="1" applyAlignment="1">
      <alignment horizontal="right" vertical="center" wrapText="1"/>
    </xf>
    <xf numFmtId="0" fontId="8" fillId="0" borderId="41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7"/>
  <sheetViews>
    <sheetView tabSelected="1" view="pageBreakPreview" zoomScale="31" zoomScaleNormal="50" zoomScaleSheetLayoutView="31" workbookViewId="0">
      <selection activeCell="I120" sqref="I120"/>
    </sheetView>
  </sheetViews>
  <sheetFormatPr defaultColWidth="9.109375" defaultRowHeight="24.6" x14ac:dyDescent="0.4"/>
  <cols>
    <col min="1" max="3" width="0.6640625" style="163" customWidth="1"/>
    <col min="4" max="4" width="50" style="163" customWidth="1"/>
    <col min="5" max="5" width="246.33203125" style="163" customWidth="1"/>
    <col min="6" max="6" width="53.44140625" style="163" hidden="1" customWidth="1"/>
    <col min="7" max="7" width="60.88671875" style="163" customWidth="1"/>
    <col min="8" max="8" width="0.44140625" style="163" customWidth="1"/>
    <col min="9" max="9" width="52" style="163" customWidth="1"/>
    <col min="10" max="10" width="0.21875" style="163" customWidth="1"/>
    <col min="11" max="11" width="44.88671875" style="162" customWidth="1"/>
    <col min="12" max="12" width="48" style="162" customWidth="1"/>
    <col min="13" max="16384" width="9.109375" style="162"/>
  </cols>
  <sheetData>
    <row r="1" spans="1:15" s="6" customFormat="1" ht="120.75" customHeight="1" thickBot="1" x14ac:dyDescent="0.95">
      <c r="A1" s="1"/>
      <c r="B1" s="1"/>
      <c r="C1" s="1"/>
      <c r="D1" s="2"/>
      <c r="E1" s="3" t="s">
        <v>0</v>
      </c>
      <c r="F1" s="3"/>
      <c r="G1" s="3"/>
      <c r="H1" s="3"/>
      <c r="I1" s="3"/>
      <c r="J1" s="3"/>
      <c r="K1" s="4"/>
      <c r="L1" s="4"/>
      <c r="M1" s="5"/>
      <c r="N1" s="5"/>
      <c r="O1" s="5"/>
    </row>
    <row r="2" spans="1:15" s="15" customFormat="1" ht="39" customHeight="1" x14ac:dyDescent="0.5">
      <c r="A2" s="7" t="s">
        <v>1</v>
      </c>
      <c r="B2" s="8"/>
      <c r="C2" s="8"/>
      <c r="D2" s="9" t="s">
        <v>2</v>
      </c>
      <c r="E2" s="10" t="s">
        <v>3</v>
      </c>
      <c r="F2" s="11" t="s">
        <v>4</v>
      </c>
      <c r="G2" s="11"/>
      <c r="H2" s="11"/>
      <c r="I2" s="11"/>
      <c r="J2" s="11"/>
      <c r="K2" s="12"/>
      <c r="L2" s="13"/>
      <c r="M2" s="14"/>
      <c r="N2" s="14"/>
      <c r="O2" s="14"/>
    </row>
    <row r="3" spans="1:15" s="27" customFormat="1" ht="57.75" customHeight="1" x14ac:dyDescent="0.5">
      <c r="A3" s="16"/>
      <c r="B3" s="17"/>
      <c r="C3" s="17"/>
      <c r="D3" s="18"/>
      <c r="E3" s="19" t="s">
        <v>5</v>
      </c>
      <c r="F3" s="20" t="s">
        <v>6</v>
      </c>
      <c r="G3" s="20" t="s">
        <v>7</v>
      </c>
      <c r="H3" s="21" t="s">
        <v>8</v>
      </c>
      <c r="I3" s="22" t="s">
        <v>9</v>
      </c>
      <c r="J3" s="23" t="s">
        <v>10</v>
      </c>
      <c r="K3" s="24" t="s">
        <v>11</v>
      </c>
      <c r="L3" s="25" t="s">
        <v>12</v>
      </c>
      <c r="M3" s="26"/>
      <c r="N3" s="26"/>
      <c r="O3" s="26"/>
    </row>
    <row r="4" spans="1:15" s="27" customFormat="1" ht="81.75" customHeight="1" thickBot="1" x14ac:dyDescent="0.55000000000000004">
      <c r="A4" s="28"/>
      <c r="B4" s="17"/>
      <c r="C4" s="17"/>
      <c r="D4" s="18"/>
      <c r="E4" s="29"/>
      <c r="F4" s="30"/>
      <c r="G4" s="30"/>
      <c r="H4" s="31"/>
      <c r="I4" s="32">
        <v>42401</v>
      </c>
      <c r="J4" s="33"/>
      <c r="K4" s="34"/>
      <c r="L4" s="35"/>
      <c r="M4" s="26"/>
      <c r="N4" s="26"/>
      <c r="O4" s="26"/>
    </row>
    <row r="5" spans="1:15" s="27" customFormat="1" ht="51.75" customHeight="1" x14ac:dyDescent="0.55000000000000004">
      <c r="A5" s="36"/>
      <c r="B5" s="36"/>
      <c r="C5" s="36"/>
      <c r="D5" s="37">
        <v>10000000</v>
      </c>
      <c r="E5" s="38" t="s">
        <v>13</v>
      </c>
      <c r="F5" s="39">
        <v>1078584.8</v>
      </c>
      <c r="G5" s="40">
        <f>G6+G24+G37+G39+G42+G76</f>
        <v>1824813.5999999999</v>
      </c>
      <c r="H5" s="40"/>
      <c r="I5" s="40">
        <f>I6+I24+I37+I39+I42+I76</f>
        <v>143041.41159</v>
      </c>
      <c r="J5" s="40"/>
      <c r="K5" s="41">
        <f>I5/G5</f>
        <v>7.8386861863589799E-2</v>
      </c>
      <c r="L5" s="42">
        <f t="shared" ref="L5:L68" si="0">I5-G5</f>
        <v>-1681772.1884099999</v>
      </c>
      <c r="M5" s="43"/>
      <c r="N5" s="26"/>
      <c r="O5" s="26"/>
    </row>
    <row r="6" spans="1:15" s="27" customFormat="1" ht="123.75" customHeight="1" x14ac:dyDescent="0.55000000000000004">
      <c r="A6" s="36"/>
      <c r="B6" s="36"/>
      <c r="C6" s="36"/>
      <c r="D6" s="44">
        <v>11000000</v>
      </c>
      <c r="E6" s="45" t="s">
        <v>14</v>
      </c>
      <c r="F6" s="46">
        <v>705340.9</v>
      </c>
      <c r="G6" s="47">
        <f>G7+G13</f>
        <v>1044685.8</v>
      </c>
      <c r="H6" s="47"/>
      <c r="I6" s="47">
        <f>I7+I13</f>
        <v>65676.56829000001</v>
      </c>
      <c r="J6" s="47"/>
      <c r="K6" s="48">
        <f>I6/G6</f>
        <v>6.2867293008098707E-2</v>
      </c>
      <c r="L6" s="49">
        <f t="shared" si="0"/>
        <v>-979009.23171000008</v>
      </c>
      <c r="M6" s="43"/>
      <c r="N6" s="26"/>
      <c r="O6" s="26"/>
    </row>
    <row r="7" spans="1:15" s="27" customFormat="1" ht="59.25" customHeight="1" x14ac:dyDescent="0.55000000000000004">
      <c r="A7" s="50"/>
      <c r="B7" s="50"/>
      <c r="C7" s="50"/>
      <c r="D7" s="51">
        <v>11010000</v>
      </c>
      <c r="E7" s="52" t="s">
        <v>15</v>
      </c>
      <c r="F7" s="53">
        <f>(SUM([1]Голосіїв!O12))/1000</f>
        <v>704381.4</v>
      </c>
      <c r="G7" s="54">
        <f>G8+G9+G11+G12+G10</f>
        <v>880502.1</v>
      </c>
      <c r="H7" s="54"/>
      <c r="I7" s="54">
        <f>I8+I9+I11+I12+I10</f>
        <v>63997.190580000017</v>
      </c>
      <c r="J7" s="55"/>
      <c r="K7" s="48">
        <f>I7/G7</f>
        <v>7.2682609820010666E-2</v>
      </c>
      <c r="L7" s="49">
        <f t="shared" si="0"/>
        <v>-816504.90941999992</v>
      </c>
      <c r="M7" s="43"/>
      <c r="N7" s="26"/>
      <c r="O7" s="26"/>
    </row>
    <row r="8" spans="1:15" s="27" customFormat="1" ht="177" customHeight="1" x14ac:dyDescent="0.55000000000000004">
      <c r="A8" s="50"/>
      <c r="B8" s="50"/>
      <c r="C8" s="50"/>
      <c r="D8" s="56">
        <v>11010100</v>
      </c>
      <c r="E8" s="57" t="s">
        <v>16</v>
      </c>
      <c r="F8" s="58">
        <v>631281.4</v>
      </c>
      <c r="G8" s="58">
        <v>787802.1</v>
      </c>
      <c r="H8" s="58"/>
      <c r="I8" s="55">
        <f>145349.30407-87209.58247</f>
        <v>58139.721600000019</v>
      </c>
      <c r="J8" s="55"/>
      <c r="K8" s="59">
        <f>I8/G8</f>
        <v>7.3799906854779926E-2</v>
      </c>
      <c r="L8" s="60">
        <f t="shared" si="0"/>
        <v>-729662.37839999993</v>
      </c>
      <c r="M8" s="43"/>
      <c r="N8" s="26"/>
      <c r="O8" s="26"/>
    </row>
    <row r="9" spans="1:15" s="27" customFormat="1" ht="306.75" customHeight="1" x14ac:dyDescent="0.55000000000000004">
      <c r="A9" s="61"/>
      <c r="B9" s="61"/>
      <c r="C9" s="61"/>
      <c r="D9" s="56">
        <v>11010200</v>
      </c>
      <c r="E9" s="57" t="s">
        <v>17</v>
      </c>
      <c r="F9" s="58">
        <v>7200</v>
      </c>
      <c r="G9" s="58">
        <v>7400</v>
      </c>
      <c r="H9" s="58"/>
      <c r="I9" s="55">
        <f>1574.18685-944.5121</f>
        <v>629.67475000000002</v>
      </c>
      <c r="J9" s="55"/>
      <c r="K9" s="59">
        <f>I9/G9</f>
        <v>8.5091182432432438E-2</v>
      </c>
      <c r="L9" s="60">
        <f t="shared" si="0"/>
        <v>-6770.3252499999999</v>
      </c>
      <c r="M9" s="43"/>
      <c r="N9" s="26"/>
      <c r="O9" s="26"/>
    </row>
    <row r="10" spans="1:15" s="27" customFormat="1" ht="111" customHeight="1" x14ac:dyDescent="0.55000000000000004">
      <c r="A10" s="61"/>
      <c r="B10" s="61"/>
      <c r="C10" s="61"/>
      <c r="D10" s="56">
        <v>11010300</v>
      </c>
      <c r="E10" s="57" t="s">
        <v>18</v>
      </c>
      <c r="F10" s="58">
        <v>0</v>
      </c>
      <c r="G10" s="58">
        <v>0</v>
      </c>
      <c r="H10" s="58"/>
      <c r="I10" s="55">
        <f>0.34066-0.2044</f>
        <v>0.13626000000000002</v>
      </c>
      <c r="J10" s="55"/>
      <c r="K10" s="59">
        <v>0</v>
      </c>
      <c r="L10" s="60">
        <f t="shared" si="0"/>
        <v>0.13626000000000002</v>
      </c>
      <c r="M10" s="43"/>
      <c r="N10" s="26"/>
      <c r="O10" s="26"/>
    </row>
    <row r="11" spans="1:15" s="27" customFormat="1" ht="176.25" customHeight="1" x14ac:dyDescent="0.55000000000000004">
      <c r="A11" s="61"/>
      <c r="B11" s="61"/>
      <c r="C11" s="61"/>
      <c r="D11" s="56">
        <v>11010400</v>
      </c>
      <c r="E11" s="57" t="s">
        <v>19</v>
      </c>
      <c r="F11" s="58">
        <v>40000</v>
      </c>
      <c r="G11" s="58">
        <v>52200</v>
      </c>
      <c r="H11" s="58"/>
      <c r="I11" s="55">
        <f>10774.54452-6464.72674</f>
        <v>4309.8177799999994</v>
      </c>
      <c r="J11" s="55"/>
      <c r="K11" s="59">
        <f>I11/G11</f>
        <v>8.2563559003831402E-2</v>
      </c>
      <c r="L11" s="60">
        <f t="shared" si="0"/>
        <v>-47890.182220000002</v>
      </c>
      <c r="M11" s="43"/>
      <c r="N11" s="26"/>
      <c r="O11" s="26"/>
    </row>
    <row r="12" spans="1:15" s="27" customFormat="1" ht="167.25" customHeight="1" x14ac:dyDescent="0.55000000000000004">
      <c r="A12" s="61"/>
      <c r="B12" s="61"/>
      <c r="C12" s="61"/>
      <c r="D12" s="56">
        <v>11010500</v>
      </c>
      <c r="E12" s="57" t="s">
        <v>20</v>
      </c>
      <c r="F12" s="58">
        <v>25900</v>
      </c>
      <c r="G12" s="58">
        <v>33100</v>
      </c>
      <c r="H12" s="58"/>
      <c r="I12" s="55">
        <f>2294.60044-1376.76025</f>
        <v>917.84019000000012</v>
      </c>
      <c r="J12" s="55"/>
      <c r="K12" s="59">
        <f>I12/G12</f>
        <v>2.7729310876132934E-2</v>
      </c>
      <c r="L12" s="60">
        <f t="shared" si="0"/>
        <v>-32182.159810000001</v>
      </c>
      <c r="M12" s="43"/>
      <c r="N12" s="26"/>
      <c r="O12" s="26"/>
    </row>
    <row r="13" spans="1:15" s="27" customFormat="1" ht="63.6" x14ac:dyDescent="0.55000000000000004">
      <c r="A13" s="61"/>
      <c r="B13" s="61"/>
      <c r="C13" s="61"/>
      <c r="D13" s="62">
        <v>11020000</v>
      </c>
      <c r="E13" s="52" t="s">
        <v>21</v>
      </c>
      <c r="F13" s="53">
        <v>959.5</v>
      </c>
      <c r="G13" s="54">
        <f>G14+G15+G16+G17+G18+G19+G20+G21+G22+G23</f>
        <v>164183.70000000001</v>
      </c>
      <c r="H13" s="54">
        <f t="shared" ref="H13:I13" si="1">H14+H15+H16+H17+H18+H19+H20+H21+H22+H23</f>
        <v>0</v>
      </c>
      <c r="I13" s="54">
        <f t="shared" si="1"/>
        <v>1679.3777099999995</v>
      </c>
      <c r="J13" s="55"/>
      <c r="K13" s="48">
        <f>I13/G13</f>
        <v>1.0228650651678573E-2</v>
      </c>
      <c r="L13" s="49">
        <f t="shared" si="0"/>
        <v>-162504.32229000001</v>
      </c>
      <c r="M13" s="43"/>
      <c r="N13" s="26"/>
      <c r="O13" s="26"/>
    </row>
    <row r="14" spans="1:15" s="27" customFormat="1" ht="122.25" customHeight="1" x14ac:dyDescent="0.55000000000000004">
      <c r="A14" s="61"/>
      <c r="B14" s="61"/>
      <c r="C14" s="61"/>
      <c r="D14" s="56">
        <v>11020200</v>
      </c>
      <c r="E14" s="57" t="s">
        <v>22</v>
      </c>
      <c r="F14" s="58">
        <v>487.5</v>
      </c>
      <c r="G14" s="58">
        <v>908.1</v>
      </c>
      <c r="H14" s="58"/>
      <c r="I14" s="55">
        <v>45.689</v>
      </c>
      <c r="J14" s="55"/>
      <c r="K14" s="59">
        <f>I14/G14</f>
        <v>5.0312740887567445E-2</v>
      </c>
      <c r="L14" s="60">
        <f t="shared" si="0"/>
        <v>-862.41100000000006</v>
      </c>
      <c r="M14" s="43"/>
      <c r="N14" s="26"/>
      <c r="O14" s="26"/>
    </row>
    <row r="15" spans="1:15" s="27" customFormat="1" ht="126.75" customHeight="1" x14ac:dyDescent="0.55000000000000004">
      <c r="A15" s="61"/>
      <c r="B15" s="61"/>
      <c r="C15" s="61"/>
      <c r="D15" s="56">
        <v>11020202</v>
      </c>
      <c r="E15" s="57" t="s">
        <v>23</v>
      </c>
      <c r="F15" s="58"/>
      <c r="G15" s="58">
        <v>0</v>
      </c>
      <c r="H15" s="58"/>
      <c r="I15" s="55">
        <v>0</v>
      </c>
      <c r="J15" s="55"/>
      <c r="K15" s="59">
        <v>0</v>
      </c>
      <c r="L15" s="60">
        <f t="shared" si="0"/>
        <v>0</v>
      </c>
      <c r="M15" s="43"/>
      <c r="N15" s="26"/>
      <c r="O15" s="26"/>
    </row>
    <row r="16" spans="1:15" s="27" customFormat="1" ht="129.75" customHeight="1" x14ac:dyDescent="0.55000000000000004">
      <c r="A16" s="61"/>
      <c r="B16" s="61"/>
      <c r="C16" s="61"/>
      <c r="D16" s="56">
        <v>11020300</v>
      </c>
      <c r="E16" s="57" t="s">
        <v>24</v>
      </c>
      <c r="F16" s="58"/>
      <c r="G16" s="58">
        <v>85307</v>
      </c>
      <c r="H16" s="58"/>
      <c r="I16" s="55">
        <f>3486.61454-3137.95308</f>
        <v>348.66145999999981</v>
      </c>
      <c r="J16" s="55"/>
      <c r="K16" s="59">
        <f t="shared" ref="K16:K24" si="2">I16/G16</f>
        <v>4.0871377495398948E-3</v>
      </c>
      <c r="L16" s="60">
        <f t="shared" si="0"/>
        <v>-84958.338539999997</v>
      </c>
      <c r="M16" s="43"/>
      <c r="N16" s="26"/>
      <c r="O16" s="26"/>
    </row>
    <row r="17" spans="1:15" s="27" customFormat="1" ht="70.5" customHeight="1" x14ac:dyDescent="0.55000000000000004">
      <c r="A17" s="61"/>
      <c r="B17" s="61"/>
      <c r="C17" s="61"/>
      <c r="D17" s="56">
        <v>11020500</v>
      </c>
      <c r="E17" s="57" t="s">
        <v>25</v>
      </c>
      <c r="F17" s="58"/>
      <c r="G17" s="58">
        <v>13500</v>
      </c>
      <c r="H17" s="58"/>
      <c r="I17" s="55">
        <f>5849.67954-5264.71154</f>
        <v>584.96799999999985</v>
      </c>
      <c r="J17" s="55"/>
      <c r="K17" s="59">
        <f t="shared" si="2"/>
        <v>4.3330962962962953E-2</v>
      </c>
      <c r="L17" s="60">
        <f t="shared" si="0"/>
        <v>-12915.031999999999</v>
      </c>
      <c r="M17" s="43"/>
      <c r="N17" s="26"/>
      <c r="O17" s="26"/>
    </row>
    <row r="18" spans="1:15" s="27" customFormat="1" ht="129" customHeight="1" x14ac:dyDescent="0.55000000000000004">
      <c r="A18" s="61"/>
      <c r="B18" s="61"/>
      <c r="C18" s="61"/>
      <c r="D18" s="56">
        <v>11020600</v>
      </c>
      <c r="E18" s="57" t="s">
        <v>26</v>
      </c>
      <c r="F18" s="58"/>
      <c r="G18" s="58">
        <v>19000</v>
      </c>
      <c r="H18" s="58"/>
      <c r="I18" s="55">
        <v>0</v>
      </c>
      <c r="J18" s="55"/>
      <c r="K18" s="59">
        <f t="shared" si="2"/>
        <v>0</v>
      </c>
      <c r="L18" s="60">
        <f t="shared" si="0"/>
        <v>-19000</v>
      </c>
      <c r="M18" s="43"/>
      <c r="N18" s="26"/>
      <c r="O18" s="26"/>
    </row>
    <row r="19" spans="1:15" s="27" customFormat="1" ht="130.5" customHeight="1" x14ac:dyDescent="0.55000000000000004">
      <c r="A19" s="61"/>
      <c r="B19" s="61"/>
      <c r="C19" s="61"/>
      <c r="D19" s="56">
        <v>11020700</v>
      </c>
      <c r="E19" s="57" t="s">
        <v>27</v>
      </c>
      <c r="F19" s="58"/>
      <c r="G19" s="58">
        <v>9800</v>
      </c>
      <c r="H19" s="58"/>
      <c r="I19" s="55">
        <f>182.51026-164.25923</f>
        <v>18.251029999999986</v>
      </c>
      <c r="J19" s="55"/>
      <c r="K19" s="59">
        <f t="shared" si="2"/>
        <v>1.8623499999999985E-3</v>
      </c>
      <c r="L19" s="60">
        <f t="shared" si="0"/>
        <v>-9781.7489700000006</v>
      </c>
      <c r="M19" s="43"/>
      <c r="N19" s="26"/>
      <c r="O19" s="26"/>
    </row>
    <row r="20" spans="1:15" s="27" customFormat="1" ht="177" customHeight="1" x14ac:dyDescent="0.55000000000000004">
      <c r="A20" s="61"/>
      <c r="B20" s="61"/>
      <c r="C20" s="61"/>
      <c r="D20" s="56">
        <v>11020900</v>
      </c>
      <c r="E20" s="57" t="s">
        <v>28</v>
      </c>
      <c r="F20" s="58"/>
      <c r="G20" s="58">
        <v>82.6</v>
      </c>
      <c r="H20" s="58"/>
      <c r="I20" s="55">
        <f>20.0399-18.03591</f>
        <v>2.0039899999999982</v>
      </c>
      <c r="J20" s="55"/>
      <c r="K20" s="59">
        <f t="shared" si="2"/>
        <v>2.4261380145278431E-2</v>
      </c>
      <c r="L20" s="60">
        <f t="shared" si="0"/>
        <v>-80.596009999999993</v>
      </c>
      <c r="M20" s="43"/>
      <c r="N20" s="26"/>
      <c r="O20" s="26"/>
    </row>
    <row r="21" spans="1:15" s="27" customFormat="1" ht="84" customHeight="1" x14ac:dyDescent="0.55000000000000004">
      <c r="A21" s="61"/>
      <c r="B21" s="61"/>
      <c r="C21" s="61"/>
      <c r="D21" s="56">
        <v>11021000</v>
      </c>
      <c r="E21" s="57" t="s">
        <v>29</v>
      </c>
      <c r="F21" s="58"/>
      <c r="G21" s="58">
        <v>35480</v>
      </c>
      <c r="H21" s="58"/>
      <c r="I21" s="55">
        <f>6779.44124-6101.49711</f>
        <v>677.94412999999986</v>
      </c>
      <c r="J21" s="55"/>
      <c r="K21" s="59">
        <f t="shared" si="2"/>
        <v>1.9107782694475758E-2</v>
      </c>
      <c r="L21" s="60">
        <f t="shared" si="0"/>
        <v>-34802.055869999997</v>
      </c>
      <c r="M21" s="43"/>
      <c r="N21" s="26"/>
      <c r="O21" s="26"/>
    </row>
    <row r="22" spans="1:15" s="27" customFormat="1" ht="84" customHeight="1" x14ac:dyDescent="0.55000000000000004">
      <c r="A22" s="61"/>
      <c r="B22" s="61"/>
      <c r="C22" s="61"/>
      <c r="D22" s="56">
        <v>11021100</v>
      </c>
      <c r="E22" s="57" t="s">
        <v>30</v>
      </c>
      <c r="F22" s="58"/>
      <c r="G22" s="58">
        <v>0</v>
      </c>
      <c r="H22" s="58"/>
      <c r="I22" s="55">
        <f>13.898-12.5082</f>
        <v>1.3897999999999993</v>
      </c>
      <c r="J22" s="55"/>
      <c r="K22" s="59">
        <v>0</v>
      </c>
      <c r="L22" s="60">
        <f t="shared" si="0"/>
        <v>1.3897999999999993</v>
      </c>
      <c r="M22" s="43"/>
      <c r="N22" s="26"/>
      <c r="O22" s="26"/>
    </row>
    <row r="23" spans="1:15" s="27" customFormat="1" ht="63.6" x14ac:dyDescent="0.55000000000000004">
      <c r="A23" s="61"/>
      <c r="B23" s="61"/>
      <c r="C23" s="61"/>
      <c r="D23" s="56">
        <v>11021600</v>
      </c>
      <c r="E23" s="57" t="s">
        <v>31</v>
      </c>
      <c r="F23" s="58"/>
      <c r="G23" s="58">
        <v>106</v>
      </c>
      <c r="H23" s="58"/>
      <c r="I23" s="55">
        <f>4.703-4.2327</f>
        <v>0.47029999999999994</v>
      </c>
      <c r="J23" s="55"/>
      <c r="K23" s="59">
        <f t="shared" si="2"/>
        <v>4.4367924528301884E-3</v>
      </c>
      <c r="L23" s="60">
        <f t="shared" si="0"/>
        <v>-105.52970000000001</v>
      </c>
      <c r="M23" s="43"/>
      <c r="N23" s="26"/>
      <c r="O23" s="26"/>
    </row>
    <row r="24" spans="1:15" s="27" customFormat="1" ht="107.25" customHeight="1" x14ac:dyDescent="0.55000000000000004">
      <c r="A24" s="61"/>
      <c r="B24" s="61"/>
      <c r="C24" s="61"/>
      <c r="D24" s="62">
        <v>13000000</v>
      </c>
      <c r="E24" s="63" t="s">
        <v>32</v>
      </c>
      <c r="F24" s="53">
        <v>7626.9</v>
      </c>
      <c r="G24" s="54">
        <f>G25+G27+G32+G35</f>
        <v>14228.4</v>
      </c>
      <c r="H24" s="54"/>
      <c r="I24" s="54">
        <f>I25+I27+I32+I35</f>
        <v>72.010390000000015</v>
      </c>
      <c r="J24" s="55"/>
      <c r="K24" s="48">
        <f t="shared" si="2"/>
        <v>5.0610321610300539E-3</v>
      </c>
      <c r="L24" s="49">
        <f t="shared" si="0"/>
        <v>-14156.38961</v>
      </c>
      <c r="M24" s="43"/>
      <c r="N24" s="26"/>
      <c r="O24" s="26"/>
    </row>
    <row r="25" spans="1:15" s="27" customFormat="1" ht="114.75" customHeight="1" x14ac:dyDescent="0.55000000000000004">
      <c r="A25" s="61"/>
      <c r="B25" s="61"/>
      <c r="C25" s="61"/>
      <c r="D25" s="51">
        <v>13010000</v>
      </c>
      <c r="E25" s="52" t="s">
        <v>33</v>
      </c>
      <c r="F25" s="58">
        <v>0</v>
      </c>
      <c r="G25" s="58">
        <v>0</v>
      </c>
      <c r="H25" s="58"/>
      <c r="I25" s="64">
        <f>I26</f>
        <v>0</v>
      </c>
      <c r="J25" s="55"/>
      <c r="K25" s="59">
        <v>0</v>
      </c>
      <c r="L25" s="60">
        <f t="shared" si="0"/>
        <v>0</v>
      </c>
      <c r="M25" s="43"/>
      <c r="N25" s="26"/>
      <c r="O25" s="26"/>
    </row>
    <row r="26" spans="1:15" s="27" customFormat="1" ht="306" customHeight="1" x14ac:dyDescent="0.55000000000000004">
      <c r="A26" s="61"/>
      <c r="B26" s="61"/>
      <c r="C26" s="61"/>
      <c r="D26" s="65">
        <v>13010200</v>
      </c>
      <c r="E26" s="57" t="s">
        <v>34</v>
      </c>
      <c r="F26" s="58">
        <v>0</v>
      </c>
      <c r="G26" s="58">
        <v>0</v>
      </c>
      <c r="H26" s="58"/>
      <c r="I26" s="55">
        <v>0</v>
      </c>
      <c r="J26" s="55"/>
      <c r="K26" s="59">
        <v>0</v>
      </c>
      <c r="L26" s="60">
        <f t="shared" si="0"/>
        <v>0</v>
      </c>
      <c r="M26" s="43"/>
      <c r="N26" s="26"/>
      <c r="O26" s="26"/>
    </row>
    <row r="27" spans="1:15" s="27" customFormat="1" ht="143.25" customHeight="1" x14ac:dyDescent="0.55000000000000004">
      <c r="A27" s="61"/>
      <c r="B27" s="61"/>
      <c r="C27" s="61"/>
      <c r="D27" s="51">
        <v>13020000</v>
      </c>
      <c r="E27" s="52" t="s">
        <v>35</v>
      </c>
      <c r="F27" s="66">
        <v>6555.9</v>
      </c>
      <c r="G27" s="64">
        <f>G28+G29+G30+G31</f>
        <v>13780</v>
      </c>
      <c r="H27" s="64"/>
      <c r="I27" s="64">
        <f>I28+I29+I30+I31</f>
        <v>67.341380000000015</v>
      </c>
      <c r="J27" s="55"/>
      <c r="K27" s="59">
        <f>I27/G27</f>
        <v>4.8868925979680703E-3</v>
      </c>
      <c r="L27" s="60">
        <f t="shared" si="0"/>
        <v>-13712.65862</v>
      </c>
      <c r="M27" s="43"/>
      <c r="N27" s="26"/>
      <c r="O27" s="26"/>
    </row>
    <row r="28" spans="1:15" s="27" customFormat="1" ht="189.75" customHeight="1" x14ac:dyDescent="0.55000000000000004">
      <c r="A28" s="61"/>
      <c r="B28" s="61"/>
      <c r="C28" s="61"/>
      <c r="D28" s="65">
        <v>13020100</v>
      </c>
      <c r="E28" s="57" t="s">
        <v>36</v>
      </c>
      <c r="F28" s="58">
        <v>6555.4</v>
      </c>
      <c r="G28" s="58">
        <v>13780</v>
      </c>
      <c r="H28" s="58"/>
      <c r="I28" s="55">
        <f>134.1793-67.08967</f>
        <v>67.089630000000014</v>
      </c>
      <c r="J28" s="55"/>
      <c r="K28" s="59">
        <f>I28/G28</f>
        <v>4.8686233671988398E-3</v>
      </c>
      <c r="L28" s="60">
        <f t="shared" si="0"/>
        <v>-13712.91037</v>
      </c>
      <c r="M28" s="43"/>
      <c r="N28" s="26"/>
      <c r="O28" s="26"/>
    </row>
    <row r="29" spans="1:15" s="27" customFormat="1" ht="120" customHeight="1" x14ac:dyDescent="0.55000000000000004">
      <c r="A29" s="61"/>
      <c r="B29" s="61"/>
      <c r="C29" s="61"/>
      <c r="D29" s="65">
        <v>13020200</v>
      </c>
      <c r="E29" s="57" t="s">
        <v>37</v>
      </c>
      <c r="F29" s="58">
        <v>0.5</v>
      </c>
      <c r="G29" s="58">
        <v>0</v>
      </c>
      <c r="H29" s="58"/>
      <c r="I29" s="55">
        <v>0</v>
      </c>
      <c r="J29" s="55"/>
      <c r="K29" s="59">
        <v>0</v>
      </c>
      <c r="L29" s="60">
        <f t="shared" si="0"/>
        <v>0</v>
      </c>
      <c r="M29" s="43"/>
      <c r="N29" s="26"/>
      <c r="O29" s="26"/>
    </row>
    <row r="30" spans="1:15" s="27" customFormat="1" ht="193.5" customHeight="1" x14ac:dyDescent="0.55000000000000004">
      <c r="A30" s="61"/>
      <c r="B30" s="61"/>
      <c r="C30" s="61"/>
      <c r="D30" s="65">
        <v>13020401</v>
      </c>
      <c r="E30" s="57" t="s">
        <v>38</v>
      </c>
      <c r="F30" s="58"/>
      <c r="G30" s="58">
        <v>0</v>
      </c>
      <c r="H30" s="58"/>
      <c r="I30" s="55">
        <f>0.5035-0.25175</f>
        <v>0.25174999999999997</v>
      </c>
      <c r="J30" s="55"/>
      <c r="K30" s="59">
        <v>0</v>
      </c>
      <c r="L30" s="60">
        <f t="shared" si="0"/>
        <v>0.25174999999999997</v>
      </c>
      <c r="M30" s="43"/>
      <c r="N30" s="26"/>
      <c r="O30" s="26"/>
    </row>
    <row r="31" spans="1:15" s="27" customFormat="1" ht="185.25" customHeight="1" x14ac:dyDescent="0.55000000000000004">
      <c r="A31" s="61"/>
      <c r="B31" s="61"/>
      <c r="C31" s="61"/>
      <c r="D31" s="65">
        <v>13020600</v>
      </c>
      <c r="E31" s="57" t="s">
        <v>39</v>
      </c>
      <c r="F31" s="58"/>
      <c r="G31" s="58">
        <v>0</v>
      </c>
      <c r="H31" s="58"/>
      <c r="I31" s="55">
        <v>0</v>
      </c>
      <c r="J31" s="55"/>
      <c r="K31" s="59">
        <v>0</v>
      </c>
      <c r="L31" s="60">
        <f t="shared" si="0"/>
        <v>0</v>
      </c>
      <c r="M31" s="43"/>
      <c r="N31" s="26"/>
      <c r="O31" s="26"/>
    </row>
    <row r="32" spans="1:15" s="27" customFormat="1" ht="84.75" customHeight="1" x14ac:dyDescent="0.55000000000000004">
      <c r="A32" s="61"/>
      <c r="B32" s="61"/>
      <c r="C32" s="61"/>
      <c r="D32" s="62">
        <v>13030000</v>
      </c>
      <c r="E32" s="63" t="s">
        <v>40</v>
      </c>
      <c r="F32" s="53">
        <v>1070.8</v>
      </c>
      <c r="G32" s="67">
        <f>G34+G33</f>
        <v>446.9</v>
      </c>
      <c r="H32" s="67"/>
      <c r="I32" s="54">
        <f>I34+I33</f>
        <v>4.6690099999999983</v>
      </c>
      <c r="J32" s="55"/>
      <c r="K32" s="48">
        <f>I32/G32</f>
        <v>1.0447549787424477E-2</v>
      </c>
      <c r="L32" s="49">
        <f t="shared" si="0"/>
        <v>-442.23098999999996</v>
      </c>
      <c r="M32" s="43"/>
      <c r="N32" s="26"/>
      <c r="O32" s="26"/>
    </row>
    <row r="33" spans="1:15" s="27" customFormat="1" ht="122.4" x14ac:dyDescent="0.55000000000000004">
      <c r="A33" s="61"/>
      <c r="B33" s="61"/>
      <c r="C33" s="61"/>
      <c r="D33" s="65">
        <v>13030100</v>
      </c>
      <c r="E33" s="57" t="s">
        <v>41</v>
      </c>
      <c r="F33" s="58">
        <v>165.8</v>
      </c>
      <c r="G33" s="58">
        <v>101</v>
      </c>
      <c r="H33" s="58"/>
      <c r="I33" s="55">
        <f>18.67598-14.00697</f>
        <v>4.6690099999999983</v>
      </c>
      <c r="J33" s="55"/>
      <c r="K33" s="59">
        <f>I33/G33</f>
        <v>4.6227821782178199E-2</v>
      </c>
      <c r="L33" s="60">
        <f>I33-G33</f>
        <v>-96.33099</v>
      </c>
      <c r="M33" s="43"/>
      <c r="N33" s="26"/>
      <c r="O33" s="26"/>
    </row>
    <row r="34" spans="1:15" s="27" customFormat="1" ht="156" customHeight="1" x14ac:dyDescent="0.55000000000000004">
      <c r="A34" s="61"/>
      <c r="B34" s="61"/>
      <c r="C34" s="61"/>
      <c r="D34" s="65">
        <v>13030200</v>
      </c>
      <c r="E34" s="57" t="s">
        <v>42</v>
      </c>
      <c r="F34" s="58">
        <v>905</v>
      </c>
      <c r="G34" s="58">
        <v>345.9</v>
      </c>
      <c r="H34" s="68"/>
      <c r="I34" s="55">
        <v>0</v>
      </c>
      <c r="J34" s="55"/>
      <c r="K34" s="59">
        <f>I34/G34</f>
        <v>0</v>
      </c>
      <c r="L34" s="60">
        <f t="shared" si="0"/>
        <v>-345.9</v>
      </c>
      <c r="M34" s="43"/>
      <c r="N34" s="26"/>
      <c r="O34" s="26"/>
    </row>
    <row r="35" spans="1:15" s="27" customFormat="1" ht="123.75" customHeight="1" x14ac:dyDescent="0.55000000000000004">
      <c r="A35" s="61"/>
      <c r="B35" s="61"/>
      <c r="C35" s="61"/>
      <c r="D35" s="51">
        <v>13070000</v>
      </c>
      <c r="E35" s="52" t="s">
        <v>43</v>
      </c>
      <c r="F35" s="53">
        <v>0.2</v>
      </c>
      <c r="G35" s="53">
        <f>G36</f>
        <v>1.5</v>
      </c>
      <c r="H35" s="64"/>
      <c r="I35" s="64">
        <f>I36</f>
        <v>0</v>
      </c>
      <c r="J35" s="55"/>
      <c r="K35" s="59">
        <f>I35/G35</f>
        <v>0</v>
      </c>
      <c r="L35" s="60">
        <f t="shared" si="0"/>
        <v>-1.5</v>
      </c>
      <c r="M35" s="43"/>
      <c r="N35" s="26"/>
      <c r="O35" s="26"/>
    </row>
    <row r="36" spans="1:15" s="27" customFormat="1" ht="121.5" customHeight="1" x14ac:dyDescent="0.55000000000000004">
      <c r="A36" s="61"/>
      <c r="B36" s="61"/>
      <c r="C36" s="61"/>
      <c r="D36" s="65">
        <v>13070200</v>
      </c>
      <c r="E36" s="57" t="s">
        <v>44</v>
      </c>
      <c r="F36" s="58">
        <v>0.2</v>
      </c>
      <c r="G36" s="58">
        <v>1.5</v>
      </c>
      <c r="H36" s="58"/>
      <c r="I36" s="55">
        <v>0</v>
      </c>
      <c r="J36" s="55"/>
      <c r="K36" s="59">
        <v>0</v>
      </c>
      <c r="L36" s="60">
        <f t="shared" si="0"/>
        <v>-1.5</v>
      </c>
      <c r="M36" s="43"/>
      <c r="N36" s="26"/>
      <c r="O36" s="26"/>
    </row>
    <row r="37" spans="1:15" s="27" customFormat="1" ht="87.75" customHeight="1" x14ac:dyDescent="0.6">
      <c r="A37" s="61"/>
      <c r="B37" s="61"/>
      <c r="C37" s="61"/>
      <c r="D37" s="62">
        <v>14000000</v>
      </c>
      <c r="E37" s="63" t="s">
        <v>45</v>
      </c>
      <c r="F37" s="53"/>
      <c r="G37" s="54">
        <f>G38</f>
        <v>125750.39999999999</v>
      </c>
      <c r="H37" s="54"/>
      <c r="I37" s="54">
        <f>I38</f>
        <v>13821.78304</v>
      </c>
      <c r="J37" s="55"/>
      <c r="K37" s="48">
        <f>I37/G37</f>
        <v>0.10991442603761102</v>
      </c>
      <c r="L37" s="49">
        <f t="shared" si="0"/>
        <v>-111928.61696</v>
      </c>
      <c r="M37" s="69"/>
      <c r="N37" s="26"/>
      <c r="O37" s="26"/>
    </row>
    <row r="38" spans="1:15" s="27" customFormat="1" ht="177" customHeight="1" x14ac:dyDescent="0.55000000000000004">
      <c r="A38" s="61"/>
      <c r="B38" s="61"/>
      <c r="C38" s="61"/>
      <c r="D38" s="65">
        <v>14040001</v>
      </c>
      <c r="E38" s="57" t="s">
        <v>46</v>
      </c>
      <c r="F38" s="58"/>
      <c r="G38" s="58">
        <v>125750.39999999999</v>
      </c>
      <c r="H38" s="58"/>
      <c r="I38" s="55">
        <v>13821.78304</v>
      </c>
      <c r="J38" s="55"/>
      <c r="K38" s="59">
        <f>I38/G38</f>
        <v>0.10991442603761102</v>
      </c>
      <c r="L38" s="60">
        <f>I38-G38</f>
        <v>-111928.61696</v>
      </c>
      <c r="M38" s="43"/>
      <c r="N38" s="26"/>
      <c r="O38" s="26"/>
    </row>
    <row r="39" spans="1:15" s="27" customFormat="1" ht="120" x14ac:dyDescent="0.55000000000000004">
      <c r="A39" s="61"/>
      <c r="B39" s="61"/>
      <c r="C39" s="61"/>
      <c r="D39" s="62">
        <v>16000000</v>
      </c>
      <c r="E39" s="63" t="s">
        <v>47</v>
      </c>
      <c r="F39" s="53"/>
      <c r="G39" s="53">
        <v>0</v>
      </c>
      <c r="H39" s="54"/>
      <c r="I39" s="54">
        <f>I41</f>
        <v>4.4799999999999996E-3</v>
      </c>
      <c r="J39" s="55"/>
      <c r="K39" s="59">
        <v>0</v>
      </c>
      <c r="L39" s="60">
        <f t="shared" si="0"/>
        <v>4.4799999999999996E-3</v>
      </c>
      <c r="M39" s="43"/>
      <c r="N39" s="26"/>
      <c r="O39" s="26"/>
    </row>
    <row r="40" spans="1:15" s="27" customFormat="1" ht="120" x14ac:dyDescent="0.55000000000000004">
      <c r="A40" s="61"/>
      <c r="B40" s="61"/>
      <c r="C40" s="61"/>
      <c r="D40" s="62">
        <v>16010000</v>
      </c>
      <c r="E40" s="63" t="s">
        <v>48</v>
      </c>
      <c r="F40" s="53"/>
      <c r="G40" s="53">
        <v>0</v>
      </c>
      <c r="H40" s="54"/>
      <c r="I40" s="54">
        <f>I41</f>
        <v>4.4799999999999996E-3</v>
      </c>
      <c r="J40" s="55"/>
      <c r="K40" s="59">
        <v>0</v>
      </c>
      <c r="L40" s="60">
        <f t="shared" si="0"/>
        <v>4.4799999999999996E-3</v>
      </c>
      <c r="M40" s="43"/>
      <c r="N40" s="26"/>
      <c r="O40" s="26"/>
    </row>
    <row r="41" spans="1:15" s="27" customFormat="1" ht="56.25" customHeight="1" x14ac:dyDescent="0.55000000000000004">
      <c r="A41" s="61"/>
      <c r="B41" s="61"/>
      <c r="C41" s="61"/>
      <c r="D41" s="65">
        <v>16010200</v>
      </c>
      <c r="E41" s="57" t="s">
        <v>49</v>
      </c>
      <c r="F41" s="58">
        <v>0</v>
      </c>
      <c r="G41" s="58"/>
      <c r="H41" s="58"/>
      <c r="I41" s="55">
        <v>4.4799999999999996E-3</v>
      </c>
      <c r="J41" s="55"/>
      <c r="K41" s="59">
        <v>0</v>
      </c>
      <c r="L41" s="60">
        <f t="shared" si="0"/>
        <v>4.4799999999999996E-3</v>
      </c>
      <c r="M41" s="43"/>
      <c r="N41" s="26"/>
      <c r="O41" s="26"/>
    </row>
    <row r="42" spans="1:15" s="27" customFormat="1" ht="63.6" x14ac:dyDescent="0.55000000000000004">
      <c r="A42" s="61"/>
      <c r="B42" s="61"/>
      <c r="C42" s="61"/>
      <c r="D42" s="62">
        <v>18000000</v>
      </c>
      <c r="E42" s="63" t="s">
        <v>50</v>
      </c>
      <c r="F42" s="53">
        <v>365617</v>
      </c>
      <c r="G42" s="54">
        <f>G43+G55+G57+G60+G71</f>
        <v>639772.69999999995</v>
      </c>
      <c r="H42" s="54"/>
      <c r="I42" s="54">
        <f>I43+I55+I57+I60+I71</f>
        <v>63454.432410000009</v>
      </c>
      <c r="J42" s="55"/>
      <c r="K42" s="48">
        <f>I42/G42</f>
        <v>9.9182776023422084E-2</v>
      </c>
      <c r="L42" s="49">
        <f t="shared" si="0"/>
        <v>-576318.26758999994</v>
      </c>
      <c r="M42" s="43"/>
      <c r="N42" s="26"/>
      <c r="O42" s="26"/>
    </row>
    <row r="43" spans="1:15" s="27" customFormat="1" ht="54.75" customHeight="1" x14ac:dyDescent="0.55000000000000004">
      <c r="A43" s="61"/>
      <c r="B43" s="61"/>
      <c r="C43" s="61"/>
      <c r="D43" s="51">
        <v>18010000</v>
      </c>
      <c r="E43" s="52" t="s">
        <v>51</v>
      </c>
      <c r="F43" s="58">
        <v>360978.2</v>
      </c>
      <c r="G43" s="55">
        <f>G44+G45+G46+G47+G48+G49+G50+G51+G53+G52</f>
        <v>453614.6</v>
      </c>
      <c r="H43" s="55"/>
      <c r="I43" s="55">
        <f>I44+I45+I46+I47+I48+I49+I50+I51+I53+I52</f>
        <v>43358.603680000007</v>
      </c>
      <c r="J43" s="55"/>
      <c r="K43" s="59">
        <f>I43/G43</f>
        <v>9.5584674038269507E-2</v>
      </c>
      <c r="L43" s="60">
        <f t="shared" si="0"/>
        <v>-410255.99631999998</v>
      </c>
      <c r="M43" s="43"/>
      <c r="N43" s="26"/>
      <c r="O43" s="26"/>
    </row>
    <row r="44" spans="1:15" s="27" customFormat="1" ht="177.75" customHeight="1" x14ac:dyDescent="0.55000000000000004">
      <c r="A44" s="61"/>
      <c r="B44" s="61"/>
      <c r="C44" s="61"/>
      <c r="D44" s="65">
        <v>18010100</v>
      </c>
      <c r="E44" s="57" t="s">
        <v>52</v>
      </c>
      <c r="F44" s="58">
        <v>0</v>
      </c>
      <c r="G44" s="58">
        <v>1637.8</v>
      </c>
      <c r="H44" s="58"/>
      <c r="I44" s="55">
        <v>325.95447999999999</v>
      </c>
      <c r="J44" s="55"/>
      <c r="K44" s="59">
        <f>I44/G44</f>
        <v>0.19901970936622299</v>
      </c>
      <c r="L44" s="60">
        <f t="shared" si="0"/>
        <v>-1311.8455199999999</v>
      </c>
      <c r="M44" s="43"/>
      <c r="N44" s="26"/>
      <c r="O44" s="26"/>
    </row>
    <row r="45" spans="1:15" s="27" customFormat="1" ht="207" customHeight="1" x14ac:dyDescent="0.55000000000000004">
      <c r="A45" s="61"/>
      <c r="B45" s="61"/>
      <c r="C45" s="61"/>
      <c r="D45" s="65">
        <v>18010200</v>
      </c>
      <c r="E45" s="57" t="s">
        <v>53</v>
      </c>
      <c r="F45" s="58">
        <v>0</v>
      </c>
      <c r="G45" s="58">
        <v>1191.9000000000001</v>
      </c>
      <c r="H45" s="58"/>
      <c r="I45" s="55">
        <v>32.131019999999999</v>
      </c>
      <c r="J45" s="55"/>
      <c r="K45" s="59">
        <f>I45/G45</f>
        <v>2.695781525295746E-2</v>
      </c>
      <c r="L45" s="60">
        <f t="shared" si="0"/>
        <v>-1159.7689800000001</v>
      </c>
      <c r="M45" s="43"/>
      <c r="N45" s="26"/>
      <c r="O45" s="26"/>
    </row>
    <row r="46" spans="1:15" s="27" customFormat="1" ht="182.25" customHeight="1" x14ac:dyDescent="0.55000000000000004">
      <c r="A46" s="61"/>
      <c r="B46" s="61"/>
      <c r="C46" s="61"/>
      <c r="D46" s="65">
        <v>18010300</v>
      </c>
      <c r="E46" s="57" t="s">
        <v>54</v>
      </c>
      <c r="F46" s="58">
        <v>0</v>
      </c>
      <c r="G46" s="58">
        <v>13.8</v>
      </c>
      <c r="H46" s="58"/>
      <c r="I46" s="55">
        <v>1.2562</v>
      </c>
      <c r="J46" s="55"/>
      <c r="K46" s="59">
        <v>0</v>
      </c>
      <c r="L46" s="60">
        <f t="shared" si="0"/>
        <v>-12.543800000000001</v>
      </c>
      <c r="M46" s="43"/>
      <c r="N46" s="26"/>
      <c r="O46" s="26"/>
    </row>
    <row r="47" spans="1:15" s="27" customFormat="1" ht="192.75" customHeight="1" x14ac:dyDescent="0.55000000000000004">
      <c r="A47" s="61"/>
      <c r="B47" s="61"/>
      <c r="C47" s="61"/>
      <c r="D47" s="65">
        <v>18010400</v>
      </c>
      <c r="E47" s="57" t="s">
        <v>52</v>
      </c>
      <c r="F47" s="58">
        <v>0</v>
      </c>
      <c r="G47" s="58">
        <v>23418.3</v>
      </c>
      <c r="H47" s="58"/>
      <c r="I47" s="55">
        <v>5240.0007500000002</v>
      </c>
      <c r="J47" s="55"/>
      <c r="K47" s="59">
        <f t="shared" ref="K47:K55" si="3">I47/G47</f>
        <v>0.22375666679477163</v>
      </c>
      <c r="L47" s="60">
        <f t="shared" si="0"/>
        <v>-18178.29925</v>
      </c>
      <c r="M47" s="43"/>
      <c r="N47" s="26"/>
      <c r="O47" s="26"/>
    </row>
    <row r="48" spans="1:15" s="27" customFormat="1" ht="85.5" customHeight="1" x14ac:dyDescent="0.55000000000000004">
      <c r="A48" s="61"/>
      <c r="B48" s="61"/>
      <c r="C48" s="61"/>
      <c r="D48" s="65">
        <v>18010500</v>
      </c>
      <c r="E48" s="57" t="s">
        <v>55</v>
      </c>
      <c r="F48" s="58">
        <v>115874</v>
      </c>
      <c r="G48" s="58">
        <v>133812.5</v>
      </c>
      <c r="H48" s="58"/>
      <c r="I48" s="55">
        <v>11136.786249999999</v>
      </c>
      <c r="J48" s="55"/>
      <c r="K48" s="59">
        <f t="shared" si="3"/>
        <v>8.3226800560485745E-2</v>
      </c>
      <c r="L48" s="60">
        <f t="shared" si="0"/>
        <v>-122675.71375</v>
      </c>
      <c r="M48" s="43"/>
      <c r="N48" s="26"/>
      <c r="O48" s="26"/>
    </row>
    <row r="49" spans="1:15" s="27" customFormat="1" ht="86.25" customHeight="1" x14ac:dyDescent="0.55000000000000004">
      <c r="A49" s="61"/>
      <c r="B49" s="61"/>
      <c r="C49" s="61"/>
      <c r="D49" s="65">
        <v>18010600</v>
      </c>
      <c r="E49" s="57" t="s">
        <v>56</v>
      </c>
      <c r="F49" s="58">
        <v>234996.8</v>
      </c>
      <c r="G49" s="58">
        <v>274667.3</v>
      </c>
      <c r="H49" s="58"/>
      <c r="I49" s="55">
        <v>25348.255430000001</v>
      </c>
      <c r="J49" s="55"/>
      <c r="K49" s="59">
        <f t="shared" si="3"/>
        <v>9.2287124932600287E-2</v>
      </c>
      <c r="L49" s="60">
        <f t="shared" si="0"/>
        <v>-249319.04457</v>
      </c>
      <c r="M49" s="43"/>
      <c r="N49" s="26"/>
      <c r="O49" s="26"/>
    </row>
    <row r="50" spans="1:15" s="27" customFormat="1" ht="81.75" customHeight="1" x14ac:dyDescent="0.55000000000000004">
      <c r="A50" s="61"/>
      <c r="B50" s="61"/>
      <c r="C50" s="61"/>
      <c r="D50" s="65">
        <v>18010700</v>
      </c>
      <c r="E50" s="57" t="s">
        <v>57</v>
      </c>
      <c r="F50" s="58">
        <v>6136.6</v>
      </c>
      <c r="G50" s="58">
        <v>7050.7</v>
      </c>
      <c r="H50" s="58"/>
      <c r="I50" s="55">
        <v>215.80088000000001</v>
      </c>
      <c r="J50" s="55"/>
      <c r="K50" s="59">
        <f t="shared" si="3"/>
        <v>3.060701490632136E-2</v>
      </c>
      <c r="L50" s="60">
        <f t="shared" si="0"/>
        <v>-6834.89912</v>
      </c>
      <c r="M50" s="43"/>
      <c r="N50" s="26"/>
      <c r="O50" s="26"/>
    </row>
    <row r="51" spans="1:15" s="27" customFormat="1" ht="78.75" customHeight="1" x14ac:dyDescent="0.55000000000000004">
      <c r="A51" s="61"/>
      <c r="B51" s="61"/>
      <c r="C51" s="61"/>
      <c r="D51" s="65">
        <v>18010900</v>
      </c>
      <c r="E51" s="57" t="s">
        <v>58</v>
      </c>
      <c r="F51" s="58">
        <v>3970.8</v>
      </c>
      <c r="G51" s="58">
        <v>4396.7</v>
      </c>
      <c r="H51" s="58"/>
      <c r="I51" s="55">
        <v>84.971310000000003</v>
      </c>
      <c r="J51" s="55"/>
      <c r="K51" s="59">
        <f t="shared" si="3"/>
        <v>1.9326155980621831E-2</v>
      </c>
      <c r="L51" s="60">
        <f t="shared" si="0"/>
        <v>-4311.7286899999999</v>
      </c>
      <c r="M51" s="43"/>
      <c r="N51" s="26"/>
      <c r="O51" s="26"/>
    </row>
    <row r="52" spans="1:15" s="27" customFormat="1" ht="81.75" customHeight="1" x14ac:dyDescent="0.55000000000000004">
      <c r="A52" s="61"/>
      <c r="B52" s="61"/>
      <c r="C52" s="61"/>
      <c r="D52" s="65">
        <v>18011001</v>
      </c>
      <c r="E52" s="57" t="s">
        <v>59</v>
      </c>
      <c r="F52" s="58">
        <v>0</v>
      </c>
      <c r="G52" s="58">
        <v>4047.1</v>
      </c>
      <c r="H52" s="58"/>
      <c r="I52" s="55">
        <v>210.41667000000001</v>
      </c>
      <c r="J52" s="55"/>
      <c r="K52" s="59">
        <f t="shared" si="3"/>
        <v>5.1991962145733983E-2</v>
      </c>
      <c r="L52" s="60">
        <f t="shared" si="0"/>
        <v>-3836.6833299999998</v>
      </c>
      <c r="M52" s="43"/>
      <c r="N52" s="26"/>
      <c r="O52" s="26"/>
    </row>
    <row r="53" spans="1:15" s="27" customFormat="1" ht="78.75" customHeight="1" x14ac:dyDescent="0.55000000000000004">
      <c r="A53" s="61"/>
      <c r="B53" s="61"/>
      <c r="C53" s="61"/>
      <c r="D53" s="65">
        <v>18011101</v>
      </c>
      <c r="E53" s="57" t="s">
        <v>60</v>
      </c>
      <c r="F53" s="58">
        <v>0</v>
      </c>
      <c r="G53" s="58">
        <v>3378.5</v>
      </c>
      <c r="H53" s="58"/>
      <c r="I53" s="55">
        <v>763.03069000000005</v>
      </c>
      <c r="J53" s="55"/>
      <c r="K53" s="59">
        <f t="shared" si="3"/>
        <v>0.22584895367766761</v>
      </c>
      <c r="L53" s="60">
        <f t="shared" si="0"/>
        <v>-2615.46931</v>
      </c>
      <c r="M53" s="43"/>
      <c r="N53" s="26"/>
      <c r="O53" s="26"/>
    </row>
    <row r="54" spans="1:15" s="27" customFormat="1" ht="78.75" customHeight="1" x14ac:dyDescent="0.55000000000000004">
      <c r="A54" s="61"/>
      <c r="B54" s="61"/>
      <c r="C54" s="61"/>
      <c r="D54" s="62">
        <v>18020000</v>
      </c>
      <c r="E54" s="57" t="s">
        <v>61</v>
      </c>
      <c r="F54" s="54">
        <f>F55+F56</f>
        <v>4098.6000000000004</v>
      </c>
      <c r="G54" s="54">
        <f t="shared" ref="G54:H54" si="4">G55</f>
        <v>4213.3</v>
      </c>
      <c r="H54" s="54">
        <f t="shared" si="4"/>
        <v>0</v>
      </c>
      <c r="I54" s="54">
        <f>I55</f>
        <v>0</v>
      </c>
      <c r="J54" s="54"/>
      <c r="K54" s="48">
        <f t="shared" si="3"/>
        <v>0</v>
      </c>
      <c r="L54" s="49">
        <f t="shared" si="0"/>
        <v>-4213.3</v>
      </c>
      <c r="M54" s="43"/>
      <c r="N54" s="26"/>
      <c r="O54" s="26"/>
    </row>
    <row r="55" spans="1:15" s="27" customFormat="1" ht="99" customHeight="1" x14ac:dyDescent="0.55000000000000004">
      <c r="A55" s="61"/>
      <c r="B55" s="61"/>
      <c r="C55" s="61"/>
      <c r="D55" s="65">
        <v>18020100</v>
      </c>
      <c r="E55" s="57" t="s">
        <v>62</v>
      </c>
      <c r="F55" s="58">
        <v>4098.6000000000004</v>
      </c>
      <c r="G55" s="58">
        <v>4213.3</v>
      </c>
      <c r="H55" s="58"/>
      <c r="I55" s="55">
        <v>0</v>
      </c>
      <c r="J55" s="55"/>
      <c r="K55" s="59">
        <f t="shared" si="3"/>
        <v>0</v>
      </c>
      <c r="L55" s="60">
        <f t="shared" si="0"/>
        <v>-4213.3</v>
      </c>
      <c r="M55" s="43"/>
      <c r="N55" s="26"/>
      <c r="O55" s="26"/>
    </row>
    <row r="56" spans="1:15" s="27" customFormat="1" ht="99" customHeight="1" x14ac:dyDescent="0.55000000000000004">
      <c r="A56" s="61"/>
      <c r="B56" s="61"/>
      <c r="C56" s="61"/>
      <c r="D56" s="65">
        <v>18020200</v>
      </c>
      <c r="E56" s="57" t="s">
        <v>63</v>
      </c>
      <c r="F56" s="58">
        <v>0</v>
      </c>
      <c r="G56" s="58">
        <v>0</v>
      </c>
      <c r="H56" s="58"/>
      <c r="I56" s="55">
        <v>0</v>
      </c>
      <c r="J56" s="55"/>
      <c r="K56" s="59">
        <v>0</v>
      </c>
      <c r="L56" s="60">
        <f t="shared" si="0"/>
        <v>0</v>
      </c>
      <c r="M56" s="43"/>
      <c r="N56" s="26"/>
      <c r="O56" s="26"/>
    </row>
    <row r="57" spans="1:15" s="27" customFormat="1" ht="63.6" x14ac:dyDescent="0.55000000000000004">
      <c r="A57" s="61"/>
      <c r="B57" s="61"/>
      <c r="C57" s="61"/>
      <c r="D57" s="51">
        <v>18030000</v>
      </c>
      <c r="E57" s="52" t="s">
        <v>64</v>
      </c>
      <c r="F57" s="53">
        <v>540.20000000000005</v>
      </c>
      <c r="G57" s="54">
        <f t="shared" ref="G57:H57" si="5">G58+G59</f>
        <v>537.1</v>
      </c>
      <c r="H57" s="54">
        <f t="shared" si="5"/>
        <v>0</v>
      </c>
      <c r="I57" s="54">
        <f>I58+I59</f>
        <v>25.745849999999997</v>
      </c>
      <c r="J57" s="55"/>
      <c r="K57" s="48">
        <f>I57/G57</f>
        <v>4.7934928318748828E-2</v>
      </c>
      <c r="L57" s="49">
        <f t="shared" si="0"/>
        <v>-511.35415</v>
      </c>
      <c r="M57" s="43"/>
      <c r="N57" s="26"/>
      <c r="O57" s="26"/>
    </row>
    <row r="58" spans="1:15" s="27" customFormat="1" ht="114" customHeight="1" x14ac:dyDescent="0.55000000000000004">
      <c r="A58" s="61"/>
      <c r="B58" s="61"/>
      <c r="C58" s="61"/>
      <c r="D58" s="65">
        <v>18030100</v>
      </c>
      <c r="E58" s="57" t="s">
        <v>65</v>
      </c>
      <c r="F58" s="58">
        <v>515.4</v>
      </c>
      <c r="G58" s="58">
        <v>537.1</v>
      </c>
      <c r="H58" s="58"/>
      <c r="I58" s="55">
        <v>25.034199999999998</v>
      </c>
      <c r="J58" s="55"/>
      <c r="K58" s="59">
        <f>I58/G58</f>
        <v>4.6609942282628929E-2</v>
      </c>
      <c r="L58" s="60">
        <f t="shared" si="0"/>
        <v>-512.06580000000008</v>
      </c>
      <c r="M58" s="43"/>
      <c r="N58" s="26"/>
      <c r="O58" s="26"/>
    </row>
    <row r="59" spans="1:15" s="27" customFormat="1" ht="114" customHeight="1" x14ac:dyDescent="0.55000000000000004">
      <c r="A59" s="61"/>
      <c r="B59" s="61"/>
      <c r="C59" s="61"/>
      <c r="D59" s="65">
        <v>18030200</v>
      </c>
      <c r="E59" s="57" t="s">
        <v>66</v>
      </c>
      <c r="F59" s="58">
        <v>24.8</v>
      </c>
      <c r="G59" s="58">
        <v>0</v>
      </c>
      <c r="H59" s="58"/>
      <c r="I59" s="55">
        <v>0.71165</v>
      </c>
      <c r="J59" s="55"/>
      <c r="K59" s="59">
        <v>0</v>
      </c>
      <c r="L59" s="60">
        <f t="shared" si="0"/>
        <v>0.71165</v>
      </c>
      <c r="M59" s="43"/>
      <c r="N59" s="26"/>
      <c r="O59" s="26"/>
    </row>
    <row r="60" spans="1:15" s="27" customFormat="1" ht="174" customHeight="1" x14ac:dyDescent="0.55000000000000004">
      <c r="A60" s="61"/>
      <c r="B60" s="61"/>
      <c r="C60" s="61"/>
      <c r="D60" s="51">
        <v>18040000</v>
      </c>
      <c r="E60" s="52" t="s">
        <v>67</v>
      </c>
      <c r="F60" s="53"/>
      <c r="G60" s="54">
        <f t="shared" ref="G60:H60" si="6">G61+G62+G63+G64+G65+G66+G67+G68+G70+G69</f>
        <v>0</v>
      </c>
      <c r="H60" s="54">
        <f t="shared" si="6"/>
        <v>0</v>
      </c>
      <c r="I60" s="54">
        <f>I61+I62+I63+I64+I65+I66+I67+I68+I70+I69</f>
        <v>-14.402539999999998</v>
      </c>
      <c r="J60" s="55"/>
      <c r="K60" s="59">
        <v>0</v>
      </c>
      <c r="L60" s="60">
        <f t="shared" si="0"/>
        <v>-14.402539999999998</v>
      </c>
      <c r="M60" s="43"/>
      <c r="N60" s="26"/>
      <c r="O60" s="26"/>
    </row>
    <row r="61" spans="1:15" s="27" customFormat="1" ht="187.5" customHeight="1" x14ac:dyDescent="0.55000000000000004">
      <c r="A61" s="61"/>
      <c r="B61" s="61"/>
      <c r="C61" s="61"/>
      <c r="D61" s="56">
        <v>18040100</v>
      </c>
      <c r="E61" s="57" t="s">
        <v>68</v>
      </c>
      <c r="F61" s="58"/>
      <c r="G61" s="58">
        <v>0</v>
      </c>
      <c r="H61" s="58"/>
      <c r="I61" s="70">
        <v>-4.9837499999999997</v>
      </c>
      <c r="J61" s="55"/>
      <c r="K61" s="59">
        <v>0</v>
      </c>
      <c r="L61" s="60">
        <f t="shared" si="0"/>
        <v>-4.9837499999999997</v>
      </c>
      <c r="M61" s="43"/>
      <c r="N61" s="26"/>
      <c r="O61" s="26"/>
    </row>
    <row r="62" spans="1:15" s="27" customFormat="1" ht="195" customHeight="1" x14ac:dyDescent="0.55000000000000004">
      <c r="A62" s="61"/>
      <c r="B62" s="61"/>
      <c r="C62" s="61"/>
      <c r="D62" s="56">
        <v>18040200</v>
      </c>
      <c r="E62" s="57" t="s">
        <v>69</v>
      </c>
      <c r="F62" s="58"/>
      <c r="G62" s="58">
        <v>0</v>
      </c>
      <c r="H62" s="58"/>
      <c r="I62" s="55">
        <v>-7.1389399999999998</v>
      </c>
      <c r="J62" s="55"/>
      <c r="K62" s="59">
        <v>0</v>
      </c>
      <c r="L62" s="60">
        <f t="shared" si="0"/>
        <v>-7.1389399999999998</v>
      </c>
      <c r="M62" s="43"/>
      <c r="N62" s="26"/>
      <c r="O62" s="26"/>
    </row>
    <row r="63" spans="1:15" s="27" customFormat="1" ht="194.25" customHeight="1" x14ac:dyDescent="0.55000000000000004">
      <c r="A63" s="61"/>
      <c r="B63" s="61"/>
      <c r="C63" s="61"/>
      <c r="D63" s="56">
        <v>18040500</v>
      </c>
      <c r="E63" s="57" t="s">
        <v>70</v>
      </c>
      <c r="F63" s="58"/>
      <c r="G63" s="58">
        <v>0</v>
      </c>
      <c r="H63" s="58"/>
      <c r="I63" s="55">
        <v>0</v>
      </c>
      <c r="J63" s="55"/>
      <c r="K63" s="59">
        <v>0</v>
      </c>
      <c r="L63" s="60">
        <f t="shared" si="0"/>
        <v>0</v>
      </c>
      <c r="M63" s="43"/>
      <c r="N63" s="26"/>
      <c r="O63" s="26"/>
    </row>
    <row r="64" spans="1:15" s="27" customFormat="1" ht="201.75" customHeight="1" x14ac:dyDescent="0.55000000000000004">
      <c r="A64" s="61"/>
      <c r="B64" s="61"/>
      <c r="C64" s="61"/>
      <c r="D64" s="56">
        <v>18040600</v>
      </c>
      <c r="E64" s="57" t="s">
        <v>71</v>
      </c>
      <c r="F64" s="58"/>
      <c r="G64" s="58">
        <v>0</v>
      </c>
      <c r="H64" s="58"/>
      <c r="I64" s="55">
        <v>0.5</v>
      </c>
      <c r="J64" s="55"/>
      <c r="K64" s="59">
        <v>0</v>
      </c>
      <c r="L64" s="60">
        <f t="shared" si="0"/>
        <v>0.5</v>
      </c>
      <c r="M64" s="43"/>
      <c r="N64" s="26"/>
      <c r="O64" s="26"/>
    </row>
    <row r="65" spans="1:15" s="27" customFormat="1" ht="186.75" customHeight="1" x14ac:dyDescent="0.55000000000000004">
      <c r="A65" s="61"/>
      <c r="B65" s="61"/>
      <c r="C65" s="61"/>
      <c r="D65" s="56">
        <v>18040700</v>
      </c>
      <c r="E65" s="57" t="s">
        <v>72</v>
      </c>
      <c r="F65" s="58"/>
      <c r="G65" s="58">
        <v>0</v>
      </c>
      <c r="H65" s="58"/>
      <c r="I65" s="55">
        <v>-1.403</v>
      </c>
      <c r="J65" s="55"/>
      <c r="K65" s="59">
        <v>0</v>
      </c>
      <c r="L65" s="60">
        <f t="shared" si="0"/>
        <v>-1.403</v>
      </c>
      <c r="M65" s="43"/>
      <c r="N65" s="26"/>
      <c r="O65" s="26"/>
    </row>
    <row r="66" spans="1:15" s="27" customFormat="1" ht="240" customHeight="1" x14ac:dyDescent="0.55000000000000004">
      <c r="A66" s="61"/>
      <c r="B66" s="61"/>
      <c r="C66" s="61"/>
      <c r="D66" s="65">
        <v>18040800</v>
      </c>
      <c r="E66" s="57" t="s">
        <v>73</v>
      </c>
      <c r="F66" s="58"/>
      <c r="G66" s="58">
        <v>0</v>
      </c>
      <c r="H66" s="58"/>
      <c r="I66" s="55">
        <v>0</v>
      </c>
      <c r="J66" s="55"/>
      <c r="K66" s="59">
        <v>0</v>
      </c>
      <c r="L66" s="60">
        <f t="shared" si="0"/>
        <v>0</v>
      </c>
      <c r="M66" s="43"/>
      <c r="N66" s="26"/>
      <c r="O66" s="26"/>
    </row>
    <row r="67" spans="1:15" s="27" customFormat="1" ht="189.75" customHeight="1" x14ac:dyDescent="0.55000000000000004">
      <c r="A67" s="61"/>
      <c r="B67" s="61"/>
      <c r="C67" s="61"/>
      <c r="D67" s="65">
        <v>18040900</v>
      </c>
      <c r="E67" s="57" t="s">
        <v>74</v>
      </c>
      <c r="F67" s="58"/>
      <c r="G67" s="58">
        <v>0</v>
      </c>
      <c r="H67" s="58"/>
      <c r="I67" s="55">
        <v>0</v>
      </c>
      <c r="J67" s="55"/>
      <c r="K67" s="59">
        <v>0</v>
      </c>
      <c r="L67" s="60">
        <f t="shared" si="0"/>
        <v>0</v>
      </c>
      <c r="M67" s="43"/>
      <c r="N67" s="26"/>
      <c r="O67" s="26"/>
    </row>
    <row r="68" spans="1:15" s="27" customFormat="1" ht="175.5" customHeight="1" x14ac:dyDescent="0.55000000000000004">
      <c r="A68" s="61"/>
      <c r="B68" s="61"/>
      <c r="C68" s="61"/>
      <c r="D68" s="65">
        <v>18041400</v>
      </c>
      <c r="E68" s="57" t="s">
        <v>75</v>
      </c>
      <c r="F68" s="58"/>
      <c r="G68" s="58">
        <v>0</v>
      </c>
      <c r="H68" s="58"/>
      <c r="I68" s="55">
        <v>-1.3768499999999999</v>
      </c>
      <c r="J68" s="55"/>
      <c r="K68" s="59">
        <v>0</v>
      </c>
      <c r="L68" s="60">
        <f t="shared" si="0"/>
        <v>-1.3768499999999999</v>
      </c>
      <c r="M68" s="43"/>
      <c r="N68" s="26"/>
      <c r="O68" s="26"/>
    </row>
    <row r="69" spans="1:15" s="27" customFormat="1" ht="172.5" customHeight="1" x14ac:dyDescent="0.55000000000000004">
      <c r="A69" s="61"/>
      <c r="B69" s="61"/>
      <c r="C69" s="61"/>
      <c r="D69" s="65">
        <v>18041700</v>
      </c>
      <c r="E69" s="57" t="s">
        <v>76</v>
      </c>
      <c r="F69" s="58"/>
      <c r="G69" s="58">
        <v>0</v>
      </c>
      <c r="H69" s="58"/>
      <c r="I69" s="55">
        <v>0</v>
      </c>
      <c r="J69" s="55"/>
      <c r="K69" s="59">
        <v>0</v>
      </c>
      <c r="L69" s="60">
        <f t="shared" ref="L69:L121" si="7">I69-G69</f>
        <v>0</v>
      </c>
      <c r="M69" s="43"/>
      <c r="N69" s="26"/>
      <c r="O69" s="26"/>
    </row>
    <row r="70" spans="1:15" s="27" customFormat="1" ht="182.25" customHeight="1" x14ac:dyDescent="0.55000000000000004">
      <c r="A70" s="61"/>
      <c r="B70" s="61"/>
      <c r="C70" s="61"/>
      <c r="D70" s="65">
        <v>18041800</v>
      </c>
      <c r="E70" s="57" t="s">
        <v>77</v>
      </c>
      <c r="F70" s="58"/>
      <c r="G70" s="58">
        <v>0</v>
      </c>
      <c r="H70" s="58"/>
      <c r="I70" s="55">
        <v>0</v>
      </c>
      <c r="J70" s="55"/>
      <c r="K70" s="59">
        <v>0</v>
      </c>
      <c r="L70" s="60">
        <f t="shared" si="7"/>
        <v>0</v>
      </c>
      <c r="M70" s="43"/>
      <c r="N70" s="26"/>
      <c r="O70" s="26"/>
    </row>
    <row r="71" spans="1:15" s="27" customFormat="1" ht="68.25" customHeight="1" x14ac:dyDescent="0.55000000000000004">
      <c r="A71" s="61"/>
      <c r="B71" s="61"/>
      <c r="C71" s="61"/>
      <c r="D71" s="62">
        <v>18050000</v>
      </c>
      <c r="E71" s="63" t="s">
        <v>78</v>
      </c>
      <c r="F71" s="58"/>
      <c r="G71" s="54">
        <f>G73+G74+G72+G75</f>
        <v>181407.7</v>
      </c>
      <c r="H71" s="54"/>
      <c r="I71" s="54">
        <f>I73+I74+I72+I75</f>
        <v>20084.485420000001</v>
      </c>
      <c r="J71" s="55"/>
      <c r="K71" s="48">
        <f>I71/G71</f>
        <v>0.11071462468241425</v>
      </c>
      <c r="L71" s="49">
        <f t="shared" si="7"/>
        <v>-161323.21458</v>
      </c>
      <c r="M71" s="43"/>
      <c r="N71" s="26"/>
      <c r="O71" s="26"/>
    </row>
    <row r="72" spans="1:15" s="27" customFormat="1" ht="133.5" customHeight="1" x14ac:dyDescent="0.55000000000000004">
      <c r="A72" s="61"/>
      <c r="B72" s="61"/>
      <c r="C72" s="61"/>
      <c r="D72" s="65">
        <v>18050200</v>
      </c>
      <c r="E72" s="57" t="s">
        <v>79</v>
      </c>
      <c r="F72" s="58"/>
      <c r="G72" s="58">
        <v>0</v>
      </c>
      <c r="H72" s="58"/>
      <c r="I72" s="55">
        <v>0</v>
      </c>
      <c r="J72" s="55"/>
      <c r="K72" s="59">
        <v>0</v>
      </c>
      <c r="L72" s="60">
        <f t="shared" si="7"/>
        <v>0</v>
      </c>
      <c r="M72" s="43"/>
      <c r="N72" s="26"/>
      <c r="O72" s="26"/>
    </row>
    <row r="73" spans="1:15" s="27" customFormat="1" ht="79.5" customHeight="1" x14ac:dyDescent="0.55000000000000004">
      <c r="A73" s="61"/>
      <c r="B73" s="61"/>
      <c r="C73" s="61"/>
      <c r="D73" s="65">
        <v>18050300</v>
      </c>
      <c r="E73" s="57" t="s">
        <v>80</v>
      </c>
      <c r="F73" s="58"/>
      <c r="G73" s="58">
        <v>62000</v>
      </c>
      <c r="H73" s="58"/>
      <c r="I73" s="55">
        <v>4990.8441300000004</v>
      </c>
      <c r="J73" s="55"/>
      <c r="K73" s="59">
        <f>I73/G73</f>
        <v>8.0497485967741936E-2</v>
      </c>
      <c r="L73" s="60">
        <f t="shared" si="7"/>
        <v>-57009.155870000002</v>
      </c>
      <c r="M73" s="43"/>
      <c r="N73" s="26"/>
      <c r="O73" s="26"/>
    </row>
    <row r="74" spans="1:15" s="27" customFormat="1" ht="87" customHeight="1" x14ac:dyDescent="0.55000000000000004">
      <c r="A74" s="61"/>
      <c r="B74" s="61"/>
      <c r="C74" s="61"/>
      <c r="D74" s="65">
        <v>18050400</v>
      </c>
      <c r="E74" s="57" t="s">
        <v>81</v>
      </c>
      <c r="F74" s="58"/>
      <c r="G74" s="58">
        <v>119407.7</v>
      </c>
      <c r="H74" s="58"/>
      <c r="I74" s="55">
        <v>15093.64129</v>
      </c>
      <c r="J74" s="55"/>
      <c r="K74" s="59">
        <f>I74/G74</f>
        <v>0.12640425441575376</v>
      </c>
      <c r="L74" s="60">
        <f t="shared" si="7"/>
        <v>-104314.05871</v>
      </c>
      <c r="M74" s="43"/>
      <c r="N74" s="26"/>
      <c r="O74" s="26"/>
    </row>
    <row r="75" spans="1:15" s="27" customFormat="1" ht="87" customHeight="1" x14ac:dyDescent="0.55000000000000004">
      <c r="A75" s="61"/>
      <c r="B75" s="61"/>
      <c r="C75" s="61"/>
      <c r="D75" s="65">
        <v>18050501</v>
      </c>
      <c r="E75" s="57" t="s">
        <v>82</v>
      </c>
      <c r="F75" s="58"/>
      <c r="G75" s="58">
        <v>0</v>
      </c>
      <c r="H75" s="58"/>
      <c r="I75" s="55">
        <v>0</v>
      </c>
      <c r="J75" s="55"/>
      <c r="K75" s="59">
        <v>0</v>
      </c>
      <c r="L75" s="60">
        <f t="shared" si="7"/>
        <v>0</v>
      </c>
      <c r="M75" s="43"/>
      <c r="N75" s="26"/>
      <c r="O75" s="26"/>
    </row>
    <row r="76" spans="1:15" s="27" customFormat="1" ht="63.75" customHeight="1" x14ac:dyDescent="0.55000000000000004">
      <c r="A76" s="61"/>
      <c r="B76" s="61"/>
      <c r="C76" s="61"/>
      <c r="D76" s="62">
        <v>19000000</v>
      </c>
      <c r="E76" s="63" t="s">
        <v>83</v>
      </c>
      <c r="F76" s="53"/>
      <c r="G76" s="53">
        <f>G77</f>
        <v>376.3</v>
      </c>
      <c r="H76" s="54"/>
      <c r="I76" s="54">
        <f>I77</f>
        <v>16.61298</v>
      </c>
      <c r="J76" s="55"/>
      <c r="K76" s="48">
        <v>0</v>
      </c>
      <c r="L76" s="49">
        <f t="shared" si="7"/>
        <v>-359.68702000000002</v>
      </c>
      <c r="M76" s="43"/>
      <c r="N76" s="26"/>
      <c r="O76" s="26"/>
    </row>
    <row r="77" spans="1:15" s="27" customFormat="1" ht="69.75" customHeight="1" x14ac:dyDescent="0.55000000000000004">
      <c r="A77" s="61"/>
      <c r="B77" s="61"/>
      <c r="C77" s="61"/>
      <c r="D77" s="56">
        <v>19010000</v>
      </c>
      <c r="E77" s="52" t="s">
        <v>84</v>
      </c>
      <c r="F77" s="53"/>
      <c r="G77" s="53">
        <f>G78+G79+G80</f>
        <v>376.3</v>
      </c>
      <c r="H77" s="54"/>
      <c r="I77" s="54">
        <f>I78+I79+I80</f>
        <v>16.61298</v>
      </c>
      <c r="J77" s="55"/>
      <c r="K77" s="48">
        <v>0</v>
      </c>
      <c r="L77" s="49">
        <f t="shared" si="7"/>
        <v>-359.68702000000002</v>
      </c>
      <c r="M77" s="43"/>
      <c r="N77" s="26"/>
      <c r="O77" s="26"/>
    </row>
    <row r="78" spans="1:15" s="27" customFormat="1" ht="114.75" customHeight="1" x14ac:dyDescent="0.55000000000000004">
      <c r="A78" s="61"/>
      <c r="B78" s="61"/>
      <c r="C78" s="61"/>
      <c r="D78" s="56">
        <v>19010101</v>
      </c>
      <c r="E78" s="57" t="s">
        <v>85</v>
      </c>
      <c r="F78" s="58"/>
      <c r="G78" s="58">
        <v>334.3</v>
      </c>
      <c r="H78" s="58"/>
      <c r="I78" s="55">
        <f>18.21133-3.64228</f>
        <v>14.569050000000001</v>
      </c>
      <c r="J78" s="55"/>
      <c r="K78" s="59">
        <v>0</v>
      </c>
      <c r="L78" s="60">
        <f t="shared" si="7"/>
        <v>-319.73095000000001</v>
      </c>
      <c r="M78" s="43"/>
      <c r="N78" s="26"/>
      <c r="O78" s="26"/>
    </row>
    <row r="79" spans="1:15" s="27" customFormat="1" ht="129.75" customHeight="1" x14ac:dyDescent="0.55000000000000004">
      <c r="A79" s="61"/>
      <c r="B79" s="61"/>
      <c r="C79" s="61"/>
      <c r="D79" s="56">
        <v>19010201</v>
      </c>
      <c r="E79" s="57" t="s">
        <v>86</v>
      </c>
      <c r="F79" s="58"/>
      <c r="G79" s="58">
        <v>0</v>
      </c>
      <c r="H79" s="58"/>
      <c r="I79" s="55">
        <v>0</v>
      </c>
      <c r="J79" s="55"/>
      <c r="K79" s="59">
        <v>0</v>
      </c>
      <c r="L79" s="60">
        <f t="shared" si="7"/>
        <v>0</v>
      </c>
      <c r="M79" s="43"/>
      <c r="N79" s="26"/>
      <c r="O79" s="26"/>
    </row>
    <row r="80" spans="1:15" s="27" customFormat="1" ht="245.25" customHeight="1" x14ac:dyDescent="0.55000000000000004">
      <c r="A80" s="61"/>
      <c r="B80" s="61"/>
      <c r="C80" s="61"/>
      <c r="D80" s="56">
        <v>19010301</v>
      </c>
      <c r="E80" s="57" t="s">
        <v>87</v>
      </c>
      <c r="F80" s="58"/>
      <c r="G80" s="58">
        <v>42</v>
      </c>
      <c r="H80" s="58"/>
      <c r="I80" s="55">
        <f>2.55491-0.51098</f>
        <v>2.04393</v>
      </c>
      <c r="J80" s="55"/>
      <c r="K80" s="59">
        <v>0</v>
      </c>
      <c r="L80" s="60">
        <f t="shared" si="7"/>
        <v>-39.956069999999997</v>
      </c>
      <c r="M80" s="43"/>
      <c r="N80" s="26"/>
      <c r="O80" s="26"/>
    </row>
    <row r="81" spans="1:15" s="27" customFormat="1" ht="90" customHeight="1" x14ac:dyDescent="0.55000000000000004">
      <c r="A81" s="61"/>
      <c r="B81" s="61"/>
      <c r="C81" s="61"/>
      <c r="D81" s="56">
        <v>19090000</v>
      </c>
      <c r="E81" s="57" t="s">
        <v>88</v>
      </c>
      <c r="F81" s="58"/>
      <c r="G81" s="58">
        <v>0</v>
      </c>
      <c r="H81" s="58"/>
      <c r="I81" s="55">
        <v>0</v>
      </c>
      <c r="J81" s="55"/>
      <c r="K81" s="59">
        <v>0</v>
      </c>
      <c r="L81" s="60">
        <f t="shared" si="7"/>
        <v>0</v>
      </c>
      <c r="M81" s="43"/>
      <c r="N81" s="26"/>
      <c r="O81" s="26"/>
    </row>
    <row r="82" spans="1:15" s="27" customFormat="1" ht="67.5" customHeight="1" x14ac:dyDescent="0.55000000000000004">
      <c r="A82" s="71"/>
      <c r="B82" s="71"/>
      <c r="C82" s="71"/>
      <c r="D82" s="62">
        <v>20000000</v>
      </c>
      <c r="E82" s="63" t="s">
        <v>89</v>
      </c>
      <c r="F82" s="53">
        <v>18149.8</v>
      </c>
      <c r="G82" s="54">
        <f>G83+G90+G111</f>
        <v>30452.999999999996</v>
      </c>
      <c r="H82" s="54"/>
      <c r="I82" s="54">
        <f>I83+I90+I111</f>
        <v>2099.1479799999997</v>
      </c>
      <c r="J82" s="54"/>
      <c r="K82" s="48">
        <f>I82/G82</f>
        <v>6.8930745082586287E-2</v>
      </c>
      <c r="L82" s="49">
        <f t="shared" si="7"/>
        <v>-28353.852019999998</v>
      </c>
      <c r="M82" s="43"/>
      <c r="N82" s="26"/>
      <c r="O82" s="26"/>
    </row>
    <row r="83" spans="1:15" s="27" customFormat="1" ht="57" customHeight="1" x14ac:dyDescent="0.55000000000000004">
      <c r="A83" s="61"/>
      <c r="B83" s="61"/>
      <c r="C83" s="61"/>
      <c r="D83" s="62">
        <v>21000000</v>
      </c>
      <c r="E83" s="63" t="s">
        <v>90</v>
      </c>
      <c r="F83" s="58">
        <v>1906.3</v>
      </c>
      <c r="G83" s="54">
        <f>G84+G87</f>
        <v>981.3</v>
      </c>
      <c r="H83" s="54"/>
      <c r="I83" s="54">
        <f>I84+I87</f>
        <v>16.499110000000002</v>
      </c>
      <c r="J83" s="55"/>
      <c r="K83" s="48">
        <f>I83/G83</f>
        <v>1.6813522877815144E-2</v>
      </c>
      <c r="L83" s="49">
        <f t="shared" si="7"/>
        <v>-964.80088999999998</v>
      </c>
      <c r="M83" s="43"/>
      <c r="N83" s="26"/>
      <c r="O83" s="26"/>
    </row>
    <row r="84" spans="1:15" s="27" customFormat="1" ht="252.75" customHeight="1" x14ac:dyDescent="0.55000000000000004">
      <c r="A84" s="61"/>
      <c r="B84" s="61"/>
      <c r="C84" s="61"/>
      <c r="D84" s="65">
        <v>21010000</v>
      </c>
      <c r="E84" s="57" t="s">
        <v>91</v>
      </c>
      <c r="F84" s="58">
        <v>1277.3</v>
      </c>
      <c r="G84" s="55">
        <f t="shared" ref="G84:H84" si="8">G86+G85</f>
        <v>546.29999999999995</v>
      </c>
      <c r="H84" s="55">
        <f t="shared" si="8"/>
        <v>0</v>
      </c>
      <c r="I84" s="55">
        <f>I86+I85</f>
        <v>0</v>
      </c>
      <c r="J84" s="55"/>
      <c r="K84" s="59">
        <f>I84/G84</f>
        <v>0</v>
      </c>
      <c r="L84" s="60">
        <f t="shared" si="7"/>
        <v>-546.29999999999995</v>
      </c>
      <c r="M84" s="43"/>
      <c r="N84" s="26"/>
      <c r="O84" s="26"/>
    </row>
    <row r="85" spans="1:15" s="27" customFormat="1" ht="213" customHeight="1" x14ac:dyDescent="0.55000000000000004">
      <c r="A85" s="61"/>
      <c r="B85" s="61"/>
      <c r="C85" s="61"/>
      <c r="D85" s="65">
        <v>21010300</v>
      </c>
      <c r="E85" s="57" t="s">
        <v>92</v>
      </c>
      <c r="F85" s="58">
        <v>1277.3</v>
      </c>
      <c r="G85" s="58">
        <v>546.29999999999995</v>
      </c>
      <c r="H85" s="58"/>
      <c r="I85" s="55">
        <v>0</v>
      </c>
      <c r="J85" s="55"/>
      <c r="K85" s="59">
        <f>I85/G85</f>
        <v>0</v>
      </c>
      <c r="L85" s="60">
        <f t="shared" si="7"/>
        <v>-546.29999999999995</v>
      </c>
      <c r="M85" s="43"/>
      <c r="N85" s="26"/>
      <c r="O85" s="26"/>
    </row>
    <row r="86" spans="1:15" s="27" customFormat="1" ht="199.5" customHeight="1" x14ac:dyDescent="0.55000000000000004">
      <c r="A86" s="61"/>
      <c r="B86" s="61"/>
      <c r="C86" s="61"/>
      <c r="D86" s="56">
        <v>21010302</v>
      </c>
      <c r="E86" s="57" t="s">
        <v>93</v>
      </c>
      <c r="F86" s="58"/>
      <c r="G86" s="58">
        <v>0</v>
      </c>
      <c r="H86" s="58"/>
      <c r="I86" s="55">
        <v>0</v>
      </c>
      <c r="J86" s="55"/>
      <c r="K86" s="59">
        <v>0</v>
      </c>
      <c r="L86" s="60">
        <f t="shared" si="7"/>
        <v>0</v>
      </c>
      <c r="M86" s="43"/>
      <c r="N86" s="26"/>
      <c r="O86" s="26"/>
    </row>
    <row r="87" spans="1:15" s="27" customFormat="1" ht="84" customHeight="1" x14ac:dyDescent="0.55000000000000004">
      <c r="A87" s="61"/>
      <c r="B87" s="61"/>
      <c r="C87" s="61"/>
      <c r="D87" s="51">
        <v>21080000</v>
      </c>
      <c r="E87" s="52" t="s">
        <v>94</v>
      </c>
      <c r="F87" s="54">
        <f>F89+F88</f>
        <v>629</v>
      </c>
      <c r="G87" s="54">
        <f>G89+G88</f>
        <v>435</v>
      </c>
      <c r="H87" s="54"/>
      <c r="I87" s="54">
        <f>I89+I88</f>
        <v>16.499110000000002</v>
      </c>
      <c r="J87" s="55"/>
      <c r="K87" s="48">
        <f t="shared" ref="K87:K101" si="9">I87/G87</f>
        <v>3.7928988505747128E-2</v>
      </c>
      <c r="L87" s="49">
        <f t="shared" si="7"/>
        <v>-418.50089000000003</v>
      </c>
      <c r="M87" s="43"/>
      <c r="N87" s="26"/>
      <c r="O87" s="26"/>
    </row>
    <row r="88" spans="1:15" s="27" customFormat="1" ht="84" customHeight="1" x14ac:dyDescent="0.55000000000000004">
      <c r="A88" s="61"/>
      <c r="B88" s="61"/>
      <c r="C88" s="61"/>
      <c r="D88" s="65">
        <v>21080900</v>
      </c>
      <c r="E88" s="57" t="s">
        <v>95</v>
      </c>
      <c r="F88" s="58">
        <v>6.2</v>
      </c>
      <c r="G88" s="58">
        <v>12.9</v>
      </c>
      <c r="H88" s="55"/>
      <c r="I88" s="55">
        <v>-0.17033999999999999</v>
      </c>
      <c r="J88" s="55"/>
      <c r="K88" s="59">
        <f t="shared" si="9"/>
        <v>-1.3204651162790697E-2</v>
      </c>
      <c r="L88" s="60">
        <f t="shared" si="7"/>
        <v>-13.07034</v>
      </c>
      <c r="M88" s="43"/>
      <c r="N88" s="26"/>
      <c r="O88" s="26"/>
    </row>
    <row r="89" spans="1:15" s="27" customFormat="1" ht="102" customHeight="1" x14ac:dyDescent="0.55000000000000004">
      <c r="A89" s="61"/>
      <c r="B89" s="61"/>
      <c r="C89" s="61"/>
      <c r="D89" s="65">
        <v>21081100</v>
      </c>
      <c r="E89" s="57" t="s">
        <v>96</v>
      </c>
      <c r="F89" s="58">
        <v>622.79999999999995</v>
      </c>
      <c r="G89" s="58">
        <v>422.1</v>
      </c>
      <c r="H89" s="58"/>
      <c r="I89" s="55">
        <v>16.669450000000001</v>
      </c>
      <c r="J89" s="55"/>
      <c r="K89" s="59">
        <f t="shared" si="9"/>
        <v>3.9491708126036487E-2</v>
      </c>
      <c r="L89" s="60">
        <f t="shared" si="7"/>
        <v>-405.43055000000004</v>
      </c>
      <c r="M89" s="43"/>
      <c r="N89" s="26"/>
      <c r="O89" s="26"/>
    </row>
    <row r="90" spans="1:15" s="27" customFormat="1" ht="141" customHeight="1" x14ac:dyDescent="0.55000000000000004">
      <c r="A90" s="61"/>
      <c r="B90" s="61"/>
      <c r="C90" s="61"/>
      <c r="D90" s="62">
        <v>22000000</v>
      </c>
      <c r="E90" s="63" t="s">
        <v>97</v>
      </c>
      <c r="F90" s="53">
        <v>16081.2</v>
      </c>
      <c r="G90" s="54">
        <f>G91+G104+G106</f>
        <v>29288.699999999997</v>
      </c>
      <c r="H90" s="54"/>
      <c r="I90" s="54">
        <f>I91+I104+I106</f>
        <v>1908.2372899999998</v>
      </c>
      <c r="J90" s="55"/>
      <c r="K90" s="48">
        <f t="shared" si="9"/>
        <v>6.5152679702410829E-2</v>
      </c>
      <c r="L90" s="49">
        <f t="shared" si="7"/>
        <v>-27380.462709999996</v>
      </c>
      <c r="M90" s="43"/>
      <c r="N90" s="26"/>
      <c r="O90" s="26"/>
    </row>
    <row r="91" spans="1:15" s="27" customFormat="1" ht="101.25" customHeight="1" x14ac:dyDescent="0.55000000000000004">
      <c r="A91" s="61"/>
      <c r="B91" s="61"/>
      <c r="C91" s="61"/>
      <c r="D91" s="56">
        <v>22010000</v>
      </c>
      <c r="E91" s="72" t="s">
        <v>98</v>
      </c>
      <c r="F91" s="73">
        <f>F96+F97+F98+F99+F100+F103+F95+F92</f>
        <v>10982.6</v>
      </c>
      <c r="G91" s="73">
        <f>G92+G95+G96+G97+G98+G99+G100+G103+G101+G102</f>
        <v>24064.699999999997</v>
      </c>
      <c r="H91" s="73">
        <f t="shared" ref="H91" si="10">H92+H95+H96+H97+H98+H99+H100+H103+H101+H102</f>
        <v>0</v>
      </c>
      <c r="I91" s="73">
        <f>I92+I95+I96+I97+I98+I99+I100+I103+I101+I102+I93+I94</f>
        <v>1640.9910599999998</v>
      </c>
      <c r="J91" s="55"/>
      <c r="K91" s="59">
        <f t="shared" si="9"/>
        <v>6.8190796477828525E-2</v>
      </c>
      <c r="L91" s="60">
        <f t="shared" si="7"/>
        <v>-22423.708939999997</v>
      </c>
      <c r="M91" s="43"/>
      <c r="N91" s="26"/>
      <c r="O91" s="26"/>
    </row>
    <row r="92" spans="1:15" s="27" customFormat="1" ht="101.25" customHeight="1" x14ac:dyDescent="0.55000000000000004">
      <c r="A92" s="61"/>
      <c r="B92" s="61"/>
      <c r="C92" s="61"/>
      <c r="D92" s="65">
        <v>22010200</v>
      </c>
      <c r="E92" s="57" t="s">
        <v>99</v>
      </c>
      <c r="F92" s="73">
        <v>5</v>
      </c>
      <c r="G92" s="73">
        <v>0.3</v>
      </c>
      <c r="H92" s="73"/>
      <c r="I92" s="73">
        <v>0</v>
      </c>
      <c r="J92" s="55"/>
      <c r="K92" s="59">
        <f t="shared" si="9"/>
        <v>0</v>
      </c>
      <c r="L92" s="60">
        <f t="shared" si="7"/>
        <v>-0.3</v>
      </c>
      <c r="M92" s="43"/>
      <c r="N92" s="26"/>
      <c r="O92" s="26"/>
    </row>
    <row r="93" spans="1:15" s="27" customFormat="1" ht="101.25" customHeight="1" x14ac:dyDescent="0.55000000000000004">
      <c r="A93" s="61"/>
      <c r="B93" s="61"/>
      <c r="C93" s="61"/>
      <c r="D93" s="65">
        <v>22010300</v>
      </c>
      <c r="E93" s="57" t="s">
        <v>100</v>
      </c>
      <c r="F93" s="73"/>
      <c r="G93" s="73">
        <v>0</v>
      </c>
      <c r="H93" s="73"/>
      <c r="I93" s="73">
        <v>10.625999999999999</v>
      </c>
      <c r="J93" s="55"/>
      <c r="K93" s="59">
        <v>0</v>
      </c>
      <c r="L93" s="60">
        <f t="shared" si="7"/>
        <v>10.625999999999999</v>
      </c>
      <c r="M93" s="43"/>
      <c r="N93" s="26"/>
      <c r="O93" s="26"/>
    </row>
    <row r="94" spans="1:15" s="27" customFormat="1" ht="101.25" customHeight="1" x14ac:dyDescent="0.55000000000000004">
      <c r="A94" s="61"/>
      <c r="B94" s="61"/>
      <c r="C94" s="61"/>
      <c r="D94" s="65">
        <v>22010500</v>
      </c>
      <c r="E94" s="57" t="s">
        <v>101</v>
      </c>
      <c r="F94" s="73"/>
      <c r="G94" s="73">
        <v>0</v>
      </c>
      <c r="H94" s="73"/>
      <c r="I94" s="73">
        <v>0</v>
      </c>
      <c r="J94" s="55"/>
      <c r="K94" s="59">
        <v>0</v>
      </c>
      <c r="L94" s="60">
        <f t="shared" si="7"/>
        <v>0</v>
      </c>
      <c r="M94" s="43"/>
      <c r="N94" s="26"/>
      <c r="O94" s="26"/>
    </row>
    <row r="95" spans="1:15" s="27" customFormat="1" ht="111" customHeight="1" x14ac:dyDescent="0.55000000000000004">
      <c r="A95" s="61"/>
      <c r="B95" s="61"/>
      <c r="C95" s="61"/>
      <c r="D95" s="65">
        <v>22010600</v>
      </c>
      <c r="E95" s="57" t="s">
        <v>102</v>
      </c>
      <c r="F95" s="58">
        <v>2</v>
      </c>
      <c r="G95" s="58">
        <v>6.2</v>
      </c>
      <c r="H95" s="58"/>
      <c r="I95" s="55">
        <v>0</v>
      </c>
      <c r="J95" s="55"/>
      <c r="K95" s="59">
        <f t="shared" si="9"/>
        <v>0</v>
      </c>
      <c r="L95" s="60">
        <f t="shared" si="7"/>
        <v>-6.2</v>
      </c>
      <c r="M95" s="43"/>
      <c r="N95" s="26"/>
      <c r="O95" s="26"/>
    </row>
    <row r="96" spans="1:15" s="27" customFormat="1" ht="148.5" customHeight="1" x14ac:dyDescent="0.55000000000000004">
      <c r="A96" s="61"/>
      <c r="B96" s="61"/>
      <c r="C96" s="61"/>
      <c r="D96" s="65">
        <v>22010700</v>
      </c>
      <c r="E96" s="57" t="s">
        <v>103</v>
      </c>
      <c r="F96" s="58">
        <v>3.5</v>
      </c>
      <c r="G96" s="58">
        <v>0</v>
      </c>
      <c r="H96" s="58"/>
      <c r="I96" s="55">
        <v>1.56</v>
      </c>
      <c r="J96" s="55"/>
      <c r="K96" s="59">
        <v>0</v>
      </c>
      <c r="L96" s="60">
        <f t="shared" si="7"/>
        <v>1.56</v>
      </c>
      <c r="M96" s="43"/>
      <c r="N96" s="26"/>
      <c r="O96" s="26"/>
    </row>
    <row r="97" spans="1:15" s="27" customFormat="1" ht="182.25" customHeight="1" x14ac:dyDescent="0.55000000000000004">
      <c r="A97" s="61"/>
      <c r="B97" s="61"/>
      <c r="C97" s="61"/>
      <c r="D97" s="65">
        <v>22010900</v>
      </c>
      <c r="E97" s="57" t="s">
        <v>104</v>
      </c>
      <c r="F97" s="58">
        <v>120</v>
      </c>
      <c r="G97" s="58">
        <v>71.599999999999994</v>
      </c>
      <c r="H97" s="58"/>
      <c r="I97" s="55">
        <v>0</v>
      </c>
      <c r="J97" s="55"/>
      <c r="K97" s="59">
        <f t="shared" si="9"/>
        <v>0</v>
      </c>
      <c r="L97" s="60">
        <f t="shared" si="7"/>
        <v>-71.599999999999994</v>
      </c>
      <c r="M97" s="43"/>
      <c r="N97" s="26"/>
      <c r="O97" s="26"/>
    </row>
    <row r="98" spans="1:15" s="27" customFormat="1" ht="153" customHeight="1" x14ac:dyDescent="0.55000000000000004">
      <c r="A98" s="61"/>
      <c r="B98" s="61"/>
      <c r="C98" s="61"/>
      <c r="D98" s="65">
        <v>22011000</v>
      </c>
      <c r="E98" s="57" t="s">
        <v>105</v>
      </c>
      <c r="F98" s="58">
        <v>2000</v>
      </c>
      <c r="G98" s="58">
        <v>2815.6</v>
      </c>
      <c r="H98" s="58"/>
      <c r="I98" s="55">
        <v>0</v>
      </c>
      <c r="J98" s="55"/>
      <c r="K98" s="59">
        <f t="shared" si="9"/>
        <v>0</v>
      </c>
      <c r="L98" s="60">
        <f t="shared" si="7"/>
        <v>-2815.6</v>
      </c>
      <c r="M98" s="43"/>
      <c r="N98" s="26"/>
      <c r="O98" s="26"/>
    </row>
    <row r="99" spans="1:15" s="27" customFormat="1" ht="144.75" customHeight="1" x14ac:dyDescent="0.55000000000000004">
      <c r="A99" s="61"/>
      <c r="B99" s="61"/>
      <c r="C99" s="61"/>
      <c r="D99" s="65">
        <v>22011100</v>
      </c>
      <c r="E99" s="57" t="s">
        <v>106</v>
      </c>
      <c r="F99" s="58">
        <v>7878.1</v>
      </c>
      <c r="G99" s="58">
        <v>8307.2999999999993</v>
      </c>
      <c r="H99" s="58"/>
      <c r="I99" s="55">
        <v>799.01324</v>
      </c>
      <c r="J99" s="55"/>
      <c r="K99" s="59">
        <f t="shared" si="9"/>
        <v>9.6182061560314433E-2</v>
      </c>
      <c r="L99" s="60">
        <f t="shared" si="7"/>
        <v>-7508.286759999999</v>
      </c>
      <c r="M99" s="43"/>
      <c r="N99" s="26"/>
      <c r="O99" s="26"/>
    </row>
    <row r="100" spans="1:15" s="27" customFormat="1" ht="126.75" customHeight="1" x14ac:dyDescent="0.55000000000000004">
      <c r="A100" s="61"/>
      <c r="B100" s="61"/>
      <c r="C100" s="61"/>
      <c r="D100" s="65">
        <v>22011800</v>
      </c>
      <c r="E100" s="57" t="s">
        <v>107</v>
      </c>
      <c r="F100" s="58">
        <v>974</v>
      </c>
      <c r="G100" s="58">
        <v>1071.9000000000001</v>
      </c>
      <c r="H100" s="58"/>
      <c r="I100" s="55">
        <v>26.233000000000001</v>
      </c>
      <c r="J100" s="55"/>
      <c r="K100" s="59">
        <f t="shared" si="9"/>
        <v>2.4473365052710139E-2</v>
      </c>
      <c r="L100" s="60">
        <f t="shared" si="7"/>
        <v>-1045.6670000000001</v>
      </c>
      <c r="M100" s="43"/>
      <c r="N100" s="26"/>
      <c r="O100" s="26"/>
    </row>
    <row r="101" spans="1:15" s="27" customFormat="1" ht="126.75" customHeight="1" x14ac:dyDescent="0.55000000000000004">
      <c r="A101" s="61"/>
      <c r="B101" s="61"/>
      <c r="C101" s="61"/>
      <c r="D101" s="65">
        <v>22012500</v>
      </c>
      <c r="E101" s="57" t="s">
        <v>108</v>
      </c>
      <c r="F101" s="58"/>
      <c r="G101" s="58">
        <v>11791.8</v>
      </c>
      <c r="H101" s="58"/>
      <c r="I101" s="55">
        <v>693.673</v>
      </c>
      <c r="J101" s="55"/>
      <c r="K101" s="59">
        <f t="shared" si="9"/>
        <v>5.8826727047609356E-2</v>
      </c>
      <c r="L101" s="60">
        <f t="shared" si="7"/>
        <v>-11098.126999999999</v>
      </c>
      <c r="M101" s="43"/>
      <c r="N101" s="26"/>
      <c r="O101" s="26"/>
    </row>
    <row r="102" spans="1:15" s="27" customFormat="1" ht="126.75" customHeight="1" x14ac:dyDescent="0.55000000000000004">
      <c r="A102" s="61"/>
      <c r="B102" s="61"/>
      <c r="C102" s="61"/>
      <c r="D102" s="65">
        <v>22012600</v>
      </c>
      <c r="E102" s="57" t="s">
        <v>109</v>
      </c>
      <c r="F102" s="58"/>
      <c r="G102" s="58">
        <v>0</v>
      </c>
      <c r="H102" s="58"/>
      <c r="I102" s="55">
        <v>108.14302000000001</v>
      </c>
      <c r="J102" s="55"/>
      <c r="K102" s="59">
        <v>0</v>
      </c>
      <c r="L102" s="60">
        <f t="shared" si="7"/>
        <v>108.14302000000001</v>
      </c>
      <c r="M102" s="43"/>
      <c r="N102" s="26"/>
      <c r="O102" s="26"/>
    </row>
    <row r="103" spans="1:15" s="27" customFormat="1" ht="320.39999999999998" customHeight="1" x14ac:dyDescent="0.55000000000000004">
      <c r="A103" s="61"/>
      <c r="B103" s="61"/>
      <c r="C103" s="61"/>
      <c r="D103" s="65">
        <v>22012900</v>
      </c>
      <c r="E103" s="74" t="s">
        <v>110</v>
      </c>
      <c r="F103" s="58"/>
      <c r="G103" s="58">
        <v>0</v>
      </c>
      <c r="H103" s="58"/>
      <c r="I103" s="55">
        <v>1.7427999999999999</v>
      </c>
      <c r="J103" s="55"/>
      <c r="K103" s="59">
        <v>0</v>
      </c>
      <c r="L103" s="60">
        <f t="shared" si="7"/>
        <v>1.7427999999999999</v>
      </c>
      <c r="M103" s="43"/>
      <c r="N103" s="26"/>
      <c r="O103" s="26"/>
    </row>
    <row r="104" spans="1:15" s="27" customFormat="1" ht="169.2" customHeight="1" x14ac:dyDescent="0.55000000000000004">
      <c r="A104" s="61"/>
      <c r="B104" s="61"/>
      <c r="C104" s="61"/>
      <c r="D104" s="51">
        <v>22080000</v>
      </c>
      <c r="E104" s="52" t="s">
        <v>111</v>
      </c>
      <c r="F104" s="53">
        <v>4496.8</v>
      </c>
      <c r="G104" s="64">
        <f t="shared" ref="G104:H104" si="11">G105</f>
        <v>2177.6</v>
      </c>
      <c r="H104" s="64">
        <f t="shared" si="11"/>
        <v>0</v>
      </c>
      <c r="I104" s="64">
        <f>I105</f>
        <v>89.900970000000001</v>
      </c>
      <c r="J104" s="55"/>
      <c r="K104" s="48">
        <f>I104/G104</f>
        <v>4.1284427810433504E-2</v>
      </c>
      <c r="L104" s="49">
        <f t="shared" si="7"/>
        <v>-2087.6990299999998</v>
      </c>
      <c r="M104" s="43"/>
      <c r="N104" s="26"/>
      <c r="O104" s="26"/>
    </row>
    <row r="105" spans="1:15" s="27" customFormat="1" ht="183.6" x14ac:dyDescent="0.55000000000000004">
      <c r="A105" s="61"/>
      <c r="B105" s="61"/>
      <c r="C105" s="61"/>
      <c r="D105" s="56">
        <v>22080400</v>
      </c>
      <c r="E105" s="57" t="s">
        <v>112</v>
      </c>
      <c r="F105" s="58">
        <v>4496.8</v>
      </c>
      <c r="G105" s="58">
        <v>2177.6</v>
      </c>
      <c r="H105" s="58"/>
      <c r="I105" s="55">
        <f>31.56979+58.33118</f>
        <v>89.900970000000001</v>
      </c>
      <c r="J105" s="55"/>
      <c r="K105" s="59">
        <f>I105/G105</f>
        <v>4.1284427810433504E-2</v>
      </c>
      <c r="L105" s="60">
        <f t="shared" si="7"/>
        <v>-2087.6990299999998</v>
      </c>
      <c r="M105" s="43"/>
      <c r="N105" s="26"/>
      <c r="O105" s="26"/>
    </row>
    <row r="106" spans="1:15" s="27" customFormat="1" ht="59.25" customHeight="1" x14ac:dyDescent="0.55000000000000004">
      <c r="A106" s="61"/>
      <c r="B106" s="61"/>
      <c r="C106" s="61"/>
      <c r="D106" s="51">
        <v>22090000</v>
      </c>
      <c r="E106" s="52" t="s">
        <v>113</v>
      </c>
      <c r="F106" s="66">
        <v>601.79999999999995</v>
      </c>
      <c r="G106" s="64">
        <f>G107+G108+G109+G110</f>
        <v>3046.4</v>
      </c>
      <c r="H106" s="64"/>
      <c r="I106" s="64">
        <f>I107+I108+I109+I110</f>
        <v>177.34526</v>
      </c>
      <c r="J106" s="55"/>
      <c r="K106" s="48">
        <f>I106/G106</f>
        <v>5.8214699317226885E-2</v>
      </c>
      <c r="L106" s="49">
        <f t="shared" si="7"/>
        <v>-2869.05474</v>
      </c>
      <c r="M106" s="43"/>
      <c r="N106" s="26"/>
      <c r="O106" s="26"/>
    </row>
    <row r="107" spans="1:15" s="27" customFormat="1" ht="124.5" customHeight="1" x14ac:dyDescent="0.55000000000000004">
      <c r="A107" s="61"/>
      <c r="B107" s="61"/>
      <c r="C107" s="61"/>
      <c r="D107" s="56">
        <v>22090100</v>
      </c>
      <c r="E107" s="57" t="s">
        <v>114</v>
      </c>
      <c r="F107" s="58">
        <v>549</v>
      </c>
      <c r="G107" s="58">
        <v>740</v>
      </c>
      <c r="H107" s="58"/>
      <c r="I107" s="55">
        <v>3.5410300000000001</v>
      </c>
      <c r="J107" s="55"/>
      <c r="K107" s="59">
        <f>I107/G107</f>
        <v>4.785175675675676E-3</v>
      </c>
      <c r="L107" s="60">
        <f t="shared" si="7"/>
        <v>-736.45897000000002</v>
      </c>
      <c r="M107" s="43"/>
      <c r="N107" s="26"/>
      <c r="O107" s="26"/>
    </row>
    <row r="108" spans="1:15" s="27" customFormat="1" ht="93.75" customHeight="1" x14ac:dyDescent="0.55000000000000004">
      <c r="A108" s="61"/>
      <c r="B108" s="61"/>
      <c r="C108" s="61"/>
      <c r="D108" s="56">
        <v>22090200</v>
      </c>
      <c r="E108" s="57" t="s">
        <v>115</v>
      </c>
      <c r="F108" s="58">
        <v>0</v>
      </c>
      <c r="G108" s="58">
        <v>390</v>
      </c>
      <c r="H108" s="58"/>
      <c r="I108" s="55">
        <v>68.968000000000004</v>
      </c>
      <c r="J108" s="55"/>
      <c r="K108" s="59">
        <v>0</v>
      </c>
      <c r="L108" s="60">
        <f t="shared" si="7"/>
        <v>-321.03199999999998</v>
      </c>
      <c r="M108" s="43"/>
      <c r="N108" s="26"/>
      <c r="O108" s="26"/>
    </row>
    <row r="109" spans="1:15" s="27" customFormat="1" ht="272.25" customHeight="1" x14ac:dyDescent="0.55000000000000004">
      <c r="A109" s="61"/>
      <c r="B109" s="61"/>
      <c r="C109" s="61"/>
      <c r="D109" s="56">
        <v>22090300</v>
      </c>
      <c r="E109" s="57" t="s">
        <v>116</v>
      </c>
      <c r="F109" s="58">
        <v>0</v>
      </c>
      <c r="G109" s="58">
        <v>0</v>
      </c>
      <c r="H109" s="58"/>
      <c r="I109" s="55">
        <v>0</v>
      </c>
      <c r="J109" s="55"/>
      <c r="K109" s="59">
        <v>0</v>
      </c>
      <c r="L109" s="60">
        <f t="shared" si="7"/>
        <v>0</v>
      </c>
      <c r="M109" s="43"/>
      <c r="N109" s="26"/>
      <c r="O109" s="26"/>
    </row>
    <row r="110" spans="1:15" s="27" customFormat="1" ht="210.75" customHeight="1" x14ac:dyDescent="0.55000000000000004">
      <c r="A110" s="61"/>
      <c r="B110" s="61"/>
      <c r="C110" s="61"/>
      <c r="D110" s="56">
        <v>22090400</v>
      </c>
      <c r="E110" s="57" t="s">
        <v>117</v>
      </c>
      <c r="F110" s="58">
        <v>52.8</v>
      </c>
      <c r="G110" s="58">
        <v>1916.4</v>
      </c>
      <c r="H110" s="58"/>
      <c r="I110" s="55">
        <v>104.83623</v>
      </c>
      <c r="J110" s="55"/>
      <c r="K110" s="59">
        <f t="shared" ref="K110:K121" si="12">I110/G110</f>
        <v>5.4704774577332499E-2</v>
      </c>
      <c r="L110" s="60">
        <f t="shared" si="7"/>
        <v>-1811.5637700000002</v>
      </c>
      <c r="M110" s="43"/>
      <c r="N110" s="26"/>
      <c r="O110" s="26"/>
    </row>
    <row r="111" spans="1:15" s="27" customFormat="1" ht="62.25" customHeight="1" x14ac:dyDescent="0.55000000000000004">
      <c r="A111" s="61"/>
      <c r="B111" s="61"/>
      <c r="C111" s="61"/>
      <c r="D111" s="62">
        <v>24000000</v>
      </c>
      <c r="E111" s="52" t="s">
        <v>118</v>
      </c>
      <c r="F111" s="66">
        <v>162.30000000000001</v>
      </c>
      <c r="G111" s="64">
        <f t="shared" ref="G111:H111" si="13">G113+G112</f>
        <v>183</v>
      </c>
      <c r="H111" s="64">
        <f t="shared" si="13"/>
        <v>0</v>
      </c>
      <c r="I111" s="64">
        <f>I113+I112</f>
        <v>174.41157999999999</v>
      </c>
      <c r="J111" s="73"/>
      <c r="K111" s="48">
        <f t="shared" si="12"/>
        <v>0.95306874316939882</v>
      </c>
      <c r="L111" s="49">
        <f t="shared" si="7"/>
        <v>-8.5884200000000135</v>
      </c>
      <c r="M111" s="43"/>
      <c r="N111" s="26"/>
      <c r="O111" s="26"/>
    </row>
    <row r="112" spans="1:15" s="27" customFormat="1" ht="216" customHeight="1" x14ac:dyDescent="0.55000000000000004">
      <c r="A112" s="61"/>
      <c r="B112" s="61"/>
      <c r="C112" s="61"/>
      <c r="D112" s="65">
        <v>24030000</v>
      </c>
      <c r="E112" s="57" t="s">
        <v>119</v>
      </c>
      <c r="F112" s="58">
        <v>20</v>
      </c>
      <c r="G112" s="58">
        <v>0</v>
      </c>
      <c r="H112" s="58"/>
      <c r="I112" s="55">
        <v>0</v>
      </c>
      <c r="J112" s="55"/>
      <c r="K112" s="59">
        <v>0</v>
      </c>
      <c r="L112" s="60">
        <f t="shared" si="7"/>
        <v>0</v>
      </c>
      <c r="M112" s="43"/>
      <c r="N112" s="26"/>
      <c r="O112" s="26"/>
    </row>
    <row r="113" spans="1:20" s="27" customFormat="1" ht="63.6" x14ac:dyDescent="0.55000000000000004">
      <c r="A113" s="61"/>
      <c r="B113" s="61"/>
      <c r="C113" s="61"/>
      <c r="D113" s="56">
        <v>24060000</v>
      </c>
      <c r="E113" s="72" t="s">
        <v>120</v>
      </c>
      <c r="F113" s="58">
        <v>142.30000000000001</v>
      </c>
      <c r="G113" s="55">
        <f t="shared" ref="G113:H113" si="14">G114</f>
        <v>183</v>
      </c>
      <c r="H113" s="55">
        <f t="shared" si="14"/>
        <v>0</v>
      </c>
      <c r="I113" s="55">
        <f>I114</f>
        <v>174.41157999999999</v>
      </c>
      <c r="J113" s="55"/>
      <c r="K113" s="59">
        <f t="shared" si="12"/>
        <v>0.95306874316939882</v>
      </c>
      <c r="L113" s="60">
        <f t="shared" si="7"/>
        <v>-8.5884200000000135</v>
      </c>
      <c r="M113" s="43"/>
      <c r="N113" s="26"/>
      <c r="O113" s="26"/>
    </row>
    <row r="114" spans="1:20" s="27" customFormat="1" ht="63.6" x14ac:dyDescent="0.55000000000000004">
      <c r="A114" s="61"/>
      <c r="B114" s="61"/>
      <c r="C114" s="61"/>
      <c r="D114" s="56">
        <v>24060300</v>
      </c>
      <c r="E114" s="72" t="s">
        <v>121</v>
      </c>
      <c r="F114" s="75">
        <v>142.30000000000001</v>
      </c>
      <c r="G114" s="75">
        <v>183</v>
      </c>
      <c r="H114" s="75"/>
      <c r="I114" s="76">
        <v>174.41157999999999</v>
      </c>
      <c r="J114" s="55"/>
      <c r="K114" s="59">
        <f t="shared" si="12"/>
        <v>0.95306874316939882</v>
      </c>
      <c r="L114" s="60">
        <f t="shared" si="7"/>
        <v>-8.5884200000000135</v>
      </c>
      <c r="M114" s="43"/>
      <c r="N114" s="26"/>
      <c r="O114" s="26"/>
    </row>
    <row r="115" spans="1:20" s="27" customFormat="1" ht="63.6" x14ac:dyDescent="0.55000000000000004">
      <c r="A115" s="61"/>
      <c r="B115" s="61"/>
      <c r="C115" s="61"/>
      <c r="D115" s="62">
        <v>30000000</v>
      </c>
      <c r="E115" s="77" t="s">
        <v>122</v>
      </c>
      <c r="F115" s="53">
        <v>48.4</v>
      </c>
      <c r="G115" s="54">
        <f t="shared" ref="G115:I116" si="15">G116</f>
        <v>16.899999999999999</v>
      </c>
      <c r="H115" s="54"/>
      <c r="I115" s="54">
        <f t="shared" si="15"/>
        <v>108.41046</v>
      </c>
      <c r="J115" s="78"/>
      <c r="K115" s="48">
        <f t="shared" si="12"/>
        <v>6.4148201183431954</v>
      </c>
      <c r="L115" s="49">
        <f t="shared" si="7"/>
        <v>91.510459999999995</v>
      </c>
      <c r="M115" s="43"/>
      <c r="N115" s="26"/>
      <c r="O115" s="26"/>
    </row>
    <row r="116" spans="1:20" s="27" customFormat="1" ht="75.75" customHeight="1" x14ac:dyDescent="0.55000000000000004">
      <c r="A116" s="61"/>
      <c r="B116" s="61"/>
      <c r="C116" s="61"/>
      <c r="D116" s="51">
        <v>31000000</v>
      </c>
      <c r="E116" s="52" t="s">
        <v>123</v>
      </c>
      <c r="F116" s="79">
        <v>48.4</v>
      </c>
      <c r="G116" s="80">
        <f t="shared" si="15"/>
        <v>16.899999999999999</v>
      </c>
      <c r="H116" s="80"/>
      <c r="I116" s="80">
        <f>I117+I120</f>
        <v>108.41046</v>
      </c>
      <c r="J116" s="55"/>
      <c r="K116" s="59">
        <f t="shared" si="12"/>
        <v>6.4148201183431954</v>
      </c>
      <c r="L116" s="60">
        <f t="shared" si="7"/>
        <v>91.510459999999995</v>
      </c>
      <c r="M116" s="43"/>
      <c r="N116" s="26"/>
      <c r="O116" s="26"/>
    </row>
    <row r="117" spans="1:20" s="27" customFormat="1" ht="324" customHeight="1" thickBot="1" x14ac:dyDescent="0.6">
      <c r="A117" s="81"/>
      <c r="B117" s="61"/>
      <c r="C117" s="61"/>
      <c r="D117" s="82">
        <v>31010200</v>
      </c>
      <c r="E117" s="83" t="s">
        <v>124</v>
      </c>
      <c r="F117" s="58">
        <v>48.4</v>
      </c>
      <c r="G117" s="58">
        <v>16.899999999999999</v>
      </c>
      <c r="H117" s="58"/>
      <c r="I117" s="55">
        <v>108.41046</v>
      </c>
      <c r="J117" s="55"/>
      <c r="K117" s="59">
        <f t="shared" si="12"/>
        <v>6.4148201183431954</v>
      </c>
      <c r="L117" s="60">
        <f t="shared" si="7"/>
        <v>91.510459999999995</v>
      </c>
      <c r="M117" s="43"/>
      <c r="N117" s="26"/>
      <c r="O117" s="26"/>
    </row>
    <row r="118" spans="1:20" s="88" customFormat="1" ht="46.5" hidden="1" customHeight="1" x14ac:dyDescent="0.6">
      <c r="A118" s="84"/>
      <c r="B118" s="85"/>
      <c r="C118" s="85"/>
      <c r="D118" s="86"/>
      <c r="E118" s="87"/>
      <c r="F118" s="80"/>
      <c r="G118" s="80"/>
      <c r="H118" s="80"/>
      <c r="I118" s="80"/>
      <c r="J118" s="80"/>
      <c r="K118" s="59" t="e">
        <f t="shared" si="12"/>
        <v>#DIV/0!</v>
      </c>
      <c r="L118" s="60">
        <f t="shared" si="7"/>
        <v>0</v>
      </c>
      <c r="M118" s="43"/>
      <c r="N118" s="26"/>
      <c r="O118" s="26"/>
    </row>
    <row r="119" spans="1:20" s="96" customFormat="1" ht="90.75" hidden="1" customHeight="1" x14ac:dyDescent="0.55000000000000004">
      <c r="A119" s="89"/>
      <c r="B119" s="90"/>
      <c r="C119" s="90"/>
      <c r="D119" s="91"/>
      <c r="E119" s="92" t="s">
        <v>125</v>
      </c>
      <c r="F119" s="76"/>
      <c r="G119" s="76"/>
      <c r="H119" s="76"/>
      <c r="I119" s="93"/>
      <c r="J119" s="93"/>
      <c r="K119" s="94" t="e">
        <f t="shared" si="12"/>
        <v>#DIV/0!</v>
      </c>
      <c r="L119" s="95">
        <f t="shared" si="7"/>
        <v>0</v>
      </c>
      <c r="M119" s="43"/>
      <c r="N119" s="26"/>
      <c r="O119" s="26"/>
    </row>
    <row r="120" spans="1:20" s="96" customFormat="1" ht="142.5" customHeight="1" thickBot="1" x14ac:dyDescent="0.6">
      <c r="A120" s="90"/>
      <c r="B120" s="90"/>
      <c r="C120" s="90"/>
      <c r="D120" s="97">
        <v>31020000</v>
      </c>
      <c r="E120" s="98" t="s">
        <v>126</v>
      </c>
      <c r="F120" s="99"/>
      <c r="G120" s="99">
        <v>0</v>
      </c>
      <c r="H120" s="99"/>
      <c r="I120" s="100">
        <v>0</v>
      </c>
      <c r="J120" s="100"/>
      <c r="K120" s="101">
        <v>0</v>
      </c>
      <c r="L120" s="102">
        <f t="shared" si="7"/>
        <v>0</v>
      </c>
      <c r="M120" s="43"/>
      <c r="N120" s="26"/>
      <c r="O120" s="26"/>
    </row>
    <row r="121" spans="1:20" s="96" customFormat="1" ht="75" customHeight="1" thickBot="1" x14ac:dyDescent="0.6">
      <c r="A121" s="103"/>
      <c r="B121" s="85"/>
      <c r="C121" s="85"/>
      <c r="D121" s="104"/>
      <c r="E121" s="105" t="s">
        <v>127</v>
      </c>
      <c r="F121" s="106">
        <v>1096783</v>
      </c>
      <c r="G121" s="107">
        <f t="shared" ref="G121:H121" si="16">G5+G82+G115</f>
        <v>1855283.4999999998</v>
      </c>
      <c r="H121" s="107">
        <f t="shared" si="16"/>
        <v>0</v>
      </c>
      <c r="I121" s="107">
        <f>I5+I82+I115</f>
        <v>145248.97003000003</v>
      </c>
      <c r="J121" s="108"/>
      <c r="K121" s="109">
        <f t="shared" si="12"/>
        <v>7.8289366573895597E-2</v>
      </c>
      <c r="L121" s="110">
        <f t="shared" si="7"/>
        <v>-1710034.5299699998</v>
      </c>
      <c r="M121" s="43"/>
      <c r="N121" s="26"/>
      <c r="O121" s="26"/>
      <c r="T121" s="111"/>
    </row>
    <row r="122" spans="1:20" s="27" customFormat="1" ht="68.25" customHeight="1" x14ac:dyDescent="0.5">
      <c r="A122" s="112"/>
      <c r="B122" s="113"/>
      <c r="C122" s="113"/>
      <c r="D122" s="114"/>
      <c r="E122" s="115"/>
      <c r="F122" s="116"/>
      <c r="G122" s="116"/>
      <c r="H122" s="116"/>
      <c r="I122" s="117"/>
      <c r="J122" s="117"/>
      <c r="K122" s="118"/>
      <c r="L122" s="119"/>
      <c r="M122" s="26"/>
      <c r="N122" s="26"/>
      <c r="O122" s="26"/>
    </row>
    <row r="123" spans="1:20" s="27" customFormat="1" ht="92.25" customHeight="1" x14ac:dyDescent="0.5">
      <c r="A123" s="120"/>
      <c r="B123" s="120"/>
      <c r="C123" s="120"/>
      <c r="D123" s="121"/>
      <c r="E123" s="122"/>
      <c r="F123" s="123"/>
      <c r="G123" s="123"/>
      <c r="H123" s="123"/>
      <c r="I123" s="124"/>
      <c r="J123" s="125"/>
      <c r="K123" s="126"/>
      <c r="L123" s="127"/>
      <c r="M123" s="26"/>
      <c r="N123" s="26"/>
      <c r="O123" s="26"/>
    </row>
    <row r="124" spans="1:20" s="27" customFormat="1" ht="36" customHeight="1" x14ac:dyDescent="0.5">
      <c r="A124" s="128"/>
      <c r="B124" s="128"/>
      <c r="C124" s="128"/>
      <c r="D124" s="129"/>
      <c r="E124" s="130"/>
      <c r="F124" s="131"/>
      <c r="G124" s="131"/>
      <c r="H124" s="131"/>
      <c r="I124" s="132"/>
      <c r="J124" s="132"/>
      <c r="K124" s="133"/>
      <c r="L124" s="134"/>
      <c r="M124" s="26"/>
      <c r="N124" s="26"/>
      <c r="O124" s="26"/>
    </row>
    <row r="125" spans="1:20" s="27" customFormat="1" ht="30.6" x14ac:dyDescent="0.5">
      <c r="A125" s="128"/>
      <c r="B125" s="128"/>
      <c r="C125" s="128"/>
      <c r="D125" s="135"/>
      <c r="E125" s="130"/>
      <c r="F125" s="131"/>
      <c r="G125" s="131"/>
      <c r="H125" s="131"/>
      <c r="I125" s="132"/>
      <c r="J125" s="132"/>
      <c r="K125" s="133"/>
      <c r="L125" s="134"/>
      <c r="M125" s="26"/>
      <c r="N125" s="26"/>
      <c r="O125" s="26"/>
    </row>
    <row r="126" spans="1:20" s="27" customFormat="1" ht="39.75" customHeight="1" x14ac:dyDescent="0.5">
      <c r="A126" s="128"/>
      <c r="B126" s="128"/>
      <c r="C126" s="128"/>
      <c r="D126" s="135"/>
      <c r="E126" s="130"/>
      <c r="F126" s="131"/>
      <c r="G126" s="131"/>
      <c r="H126" s="131"/>
      <c r="I126" s="132"/>
      <c r="J126" s="132"/>
      <c r="K126" s="133"/>
      <c r="L126" s="134"/>
      <c r="M126" s="26"/>
      <c r="N126" s="26"/>
      <c r="O126" s="26"/>
    </row>
    <row r="127" spans="1:20" s="27" customFormat="1" ht="61.5" customHeight="1" x14ac:dyDescent="0.5">
      <c r="A127" s="128"/>
      <c r="B127" s="128"/>
      <c r="C127" s="128"/>
      <c r="D127" s="136"/>
      <c r="E127" s="137"/>
      <c r="F127" s="138"/>
      <c r="G127" s="138"/>
      <c r="H127" s="139"/>
      <c r="I127" s="132"/>
      <c r="J127" s="132"/>
      <c r="K127" s="133"/>
      <c r="L127" s="134"/>
      <c r="M127" s="26"/>
      <c r="N127" s="26"/>
      <c r="O127" s="26"/>
    </row>
    <row r="128" spans="1:20" s="27" customFormat="1" ht="59.25" hidden="1" customHeight="1" x14ac:dyDescent="0.5">
      <c r="A128" s="128"/>
      <c r="B128" s="128"/>
      <c r="C128" s="128"/>
      <c r="D128" s="136"/>
      <c r="E128" s="137"/>
      <c r="F128" s="138"/>
      <c r="G128" s="138"/>
      <c r="H128" s="139"/>
      <c r="I128" s="132"/>
      <c r="J128" s="132"/>
      <c r="K128" s="133"/>
      <c r="L128" s="134"/>
      <c r="M128" s="26"/>
      <c r="N128" s="26"/>
      <c r="O128" s="26"/>
    </row>
    <row r="129" spans="1:15" s="27" customFormat="1" ht="69" hidden="1" customHeight="1" x14ac:dyDescent="0.5">
      <c r="A129" s="128"/>
      <c r="B129" s="128"/>
      <c r="C129" s="128"/>
      <c r="D129" s="135"/>
      <c r="E129" s="130"/>
      <c r="F129" s="131"/>
      <c r="G129" s="131"/>
      <c r="H129" s="139"/>
      <c r="I129" s="132"/>
      <c r="J129" s="132"/>
      <c r="K129" s="133"/>
      <c r="L129" s="134"/>
      <c r="M129" s="26"/>
      <c r="N129" s="26"/>
      <c r="O129" s="26"/>
    </row>
    <row r="130" spans="1:15" s="27" customFormat="1" ht="103.5" customHeight="1" x14ac:dyDescent="0.5">
      <c r="A130" s="128"/>
      <c r="B130" s="128"/>
      <c r="C130" s="128"/>
      <c r="D130" s="135"/>
      <c r="E130" s="130"/>
      <c r="F130" s="131"/>
      <c r="G130" s="131"/>
      <c r="H130" s="131"/>
      <c r="I130" s="132"/>
      <c r="J130" s="132"/>
      <c r="K130" s="133"/>
      <c r="L130" s="134"/>
      <c r="M130" s="26"/>
      <c r="N130" s="26"/>
      <c r="O130" s="26"/>
    </row>
    <row r="131" spans="1:15" s="27" customFormat="1" ht="30.6" x14ac:dyDescent="0.5">
      <c r="A131" s="128"/>
      <c r="B131" s="128"/>
      <c r="C131" s="128"/>
      <c r="D131" s="135"/>
      <c r="E131" s="130"/>
      <c r="F131" s="131"/>
      <c r="G131" s="131"/>
      <c r="H131" s="139"/>
      <c r="I131" s="132"/>
      <c r="J131" s="132"/>
      <c r="K131" s="133"/>
      <c r="L131" s="134"/>
      <c r="M131" s="26"/>
      <c r="N131" s="26"/>
      <c r="O131" s="26"/>
    </row>
    <row r="132" spans="1:15" s="27" customFormat="1" ht="30.6" hidden="1" x14ac:dyDescent="0.5">
      <c r="A132" s="128"/>
      <c r="B132" s="128"/>
      <c r="C132" s="128"/>
      <c r="D132" s="135"/>
      <c r="E132" s="130"/>
      <c r="F132" s="131"/>
      <c r="G132" s="131"/>
      <c r="H132" s="139"/>
      <c r="I132" s="132"/>
      <c r="J132" s="132"/>
      <c r="K132" s="133"/>
      <c r="L132" s="134"/>
      <c r="M132" s="26"/>
      <c r="N132" s="26"/>
      <c r="O132" s="26"/>
    </row>
    <row r="133" spans="1:15" s="27" customFormat="1" ht="163.5" customHeight="1" x14ac:dyDescent="0.5">
      <c r="A133" s="128"/>
      <c r="B133" s="128"/>
      <c r="C133" s="128"/>
      <c r="D133" s="135"/>
      <c r="E133" s="130"/>
      <c r="F133" s="131"/>
      <c r="G133" s="131"/>
      <c r="H133" s="131"/>
      <c r="I133" s="132"/>
      <c r="J133" s="132"/>
      <c r="K133" s="133"/>
      <c r="L133" s="134"/>
      <c r="M133" s="26"/>
      <c r="N133" s="26"/>
      <c r="O133" s="26"/>
    </row>
    <row r="134" spans="1:15" s="27" customFormat="1" ht="30.6" x14ac:dyDescent="0.5">
      <c r="A134" s="128"/>
      <c r="B134" s="128"/>
      <c r="C134" s="128"/>
      <c r="D134" s="135"/>
      <c r="E134" s="130"/>
      <c r="F134" s="131"/>
      <c r="G134" s="131"/>
      <c r="H134" s="131"/>
      <c r="I134" s="132"/>
      <c r="J134" s="132"/>
      <c r="K134" s="133"/>
      <c r="L134" s="134"/>
      <c r="M134" s="26"/>
      <c r="N134" s="26"/>
      <c r="O134" s="26"/>
    </row>
    <row r="135" spans="1:15" s="27" customFormat="1" ht="30.6" x14ac:dyDescent="0.5">
      <c r="A135" s="128"/>
      <c r="B135" s="128"/>
      <c r="C135" s="128"/>
      <c r="D135" s="135"/>
      <c r="E135" s="130"/>
      <c r="F135" s="131"/>
      <c r="G135" s="131"/>
      <c r="H135" s="131"/>
      <c r="I135" s="132"/>
      <c r="J135" s="132"/>
      <c r="K135" s="133"/>
      <c r="L135" s="134"/>
      <c r="M135" s="26"/>
      <c r="N135" s="26"/>
      <c r="O135" s="26"/>
    </row>
    <row r="136" spans="1:15" s="27" customFormat="1" ht="30.6" hidden="1" x14ac:dyDescent="0.5">
      <c r="A136" s="128"/>
      <c r="B136" s="128"/>
      <c r="C136" s="128"/>
      <c r="D136" s="135"/>
      <c r="E136" s="130"/>
      <c r="F136" s="131"/>
      <c r="G136" s="131"/>
      <c r="H136" s="139"/>
      <c r="I136" s="132"/>
      <c r="J136" s="132"/>
      <c r="K136" s="133"/>
      <c r="L136" s="134"/>
      <c r="M136" s="26"/>
      <c r="N136" s="26"/>
      <c r="O136" s="26"/>
    </row>
    <row r="137" spans="1:15" s="27" customFormat="1" ht="91.5" customHeight="1" x14ac:dyDescent="0.5">
      <c r="A137" s="128"/>
      <c r="B137" s="128"/>
      <c r="C137" s="128"/>
      <c r="D137" s="135"/>
      <c r="E137" s="130"/>
      <c r="F137" s="131"/>
      <c r="G137" s="131"/>
      <c r="H137" s="131"/>
      <c r="I137" s="132"/>
      <c r="J137" s="132"/>
      <c r="K137" s="133"/>
      <c r="L137" s="134"/>
      <c r="M137" s="26"/>
      <c r="N137" s="26"/>
      <c r="O137" s="26"/>
    </row>
    <row r="138" spans="1:15" s="27" customFormat="1" ht="135.75" customHeight="1" x14ac:dyDescent="0.5">
      <c r="A138" s="128"/>
      <c r="B138" s="128"/>
      <c r="C138" s="128"/>
      <c r="D138" s="135"/>
      <c r="E138" s="130"/>
      <c r="F138" s="131"/>
      <c r="G138" s="131"/>
      <c r="H138" s="131"/>
      <c r="I138" s="132"/>
      <c r="J138" s="132"/>
      <c r="K138" s="133"/>
      <c r="L138" s="134"/>
      <c r="M138" s="26"/>
      <c r="N138" s="26"/>
      <c r="O138" s="26"/>
    </row>
    <row r="139" spans="1:15" s="27" customFormat="1" ht="36" customHeight="1" x14ac:dyDescent="0.5">
      <c r="A139" s="128"/>
      <c r="B139" s="128"/>
      <c r="C139" s="128"/>
      <c r="D139" s="135"/>
      <c r="E139" s="130"/>
      <c r="F139" s="131"/>
      <c r="G139" s="131"/>
      <c r="H139" s="131"/>
      <c r="I139" s="132"/>
      <c r="J139" s="132"/>
      <c r="K139" s="133"/>
      <c r="L139" s="134"/>
      <c r="M139" s="26"/>
      <c r="N139" s="26"/>
      <c r="O139" s="26"/>
    </row>
    <row r="140" spans="1:15" s="27" customFormat="1" ht="32.25" hidden="1" customHeight="1" x14ac:dyDescent="0.5">
      <c r="A140" s="128"/>
      <c r="B140" s="128"/>
      <c r="C140" s="128"/>
      <c r="D140" s="136"/>
      <c r="E140" s="137"/>
      <c r="F140" s="138"/>
      <c r="G140" s="138"/>
      <c r="H140" s="139"/>
      <c r="I140" s="132"/>
      <c r="J140" s="132"/>
      <c r="K140" s="133"/>
      <c r="L140" s="134"/>
      <c r="M140" s="26"/>
      <c r="N140" s="26"/>
      <c r="O140" s="26"/>
    </row>
    <row r="141" spans="1:15" s="27" customFormat="1" ht="50.25" hidden="1" customHeight="1" x14ac:dyDescent="0.5">
      <c r="A141" s="128"/>
      <c r="B141" s="128"/>
      <c r="C141" s="128"/>
      <c r="D141" s="136"/>
      <c r="E141" s="137"/>
      <c r="F141" s="138"/>
      <c r="G141" s="138"/>
      <c r="H141" s="139"/>
      <c r="I141" s="132"/>
      <c r="J141" s="132"/>
      <c r="K141" s="133"/>
      <c r="L141" s="134"/>
      <c r="M141" s="26"/>
      <c r="N141" s="26"/>
      <c r="O141" s="26"/>
    </row>
    <row r="142" spans="1:15" s="142" customFormat="1" ht="160.5" customHeight="1" thickBot="1" x14ac:dyDescent="0.55000000000000004">
      <c r="A142" s="140"/>
      <c r="B142" s="141"/>
      <c r="C142" s="141"/>
      <c r="D142" s="136"/>
      <c r="E142" s="130"/>
      <c r="F142" s="131"/>
      <c r="G142" s="131"/>
      <c r="H142" s="131"/>
      <c r="I142" s="132"/>
      <c r="J142" s="132"/>
      <c r="K142" s="133"/>
      <c r="L142" s="134"/>
      <c r="M142" s="26"/>
      <c r="N142" s="26"/>
      <c r="O142" s="26"/>
    </row>
    <row r="143" spans="1:15" s="88" customFormat="1" ht="49.5" hidden="1" customHeight="1" thickBot="1" x14ac:dyDescent="0.55000000000000004">
      <c r="A143" s="143"/>
      <c r="B143" s="144"/>
      <c r="C143" s="144"/>
      <c r="D143" s="145"/>
      <c r="E143" s="146"/>
      <c r="F143" s="147"/>
      <c r="G143" s="147"/>
      <c r="H143" s="147"/>
      <c r="I143" s="147"/>
      <c r="J143" s="147"/>
      <c r="K143" s="133"/>
      <c r="L143" s="134"/>
      <c r="M143" s="26"/>
      <c r="N143" s="26"/>
      <c r="O143" s="26"/>
    </row>
    <row r="144" spans="1:15" s="153" customFormat="1" ht="100.5" hidden="1" customHeight="1" thickBot="1" x14ac:dyDescent="0.55000000000000004">
      <c r="A144" s="148"/>
      <c r="B144" s="113"/>
      <c r="C144" s="113"/>
      <c r="D144" s="145"/>
      <c r="E144" s="149"/>
      <c r="F144" s="150"/>
      <c r="G144" s="150"/>
      <c r="H144" s="150"/>
      <c r="I144" s="150"/>
      <c r="J144" s="150"/>
      <c r="K144" s="151"/>
      <c r="L144" s="152"/>
      <c r="M144" s="26"/>
      <c r="N144" s="26"/>
      <c r="O144" s="26"/>
    </row>
    <row r="145" spans="1:15" s="160" customFormat="1" ht="54" customHeight="1" thickBot="1" x14ac:dyDescent="0.55000000000000004">
      <c r="A145" s="154"/>
      <c r="B145" s="154"/>
      <c r="C145" s="154"/>
      <c r="D145" s="155"/>
      <c r="E145" s="156"/>
      <c r="F145" s="157"/>
      <c r="G145" s="157"/>
      <c r="H145" s="157"/>
      <c r="I145" s="157"/>
      <c r="J145" s="157"/>
      <c r="K145" s="158"/>
      <c r="L145" s="159"/>
      <c r="M145" s="14"/>
      <c r="N145" s="14"/>
      <c r="O145" s="14"/>
    </row>
    <row r="146" spans="1:15" x14ac:dyDescent="0.4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</row>
    <row r="147" spans="1:15" x14ac:dyDescent="0.4">
      <c r="I147" s="161"/>
      <c r="J147" s="161"/>
    </row>
    <row r="148" spans="1:15" x14ac:dyDescent="0.4">
      <c r="I148" s="161"/>
      <c r="J148" s="161"/>
    </row>
    <row r="149" spans="1:15" x14ac:dyDescent="0.4">
      <c r="I149" s="161"/>
      <c r="J149" s="161"/>
    </row>
    <row r="155" spans="1:15" s="163" customFormat="1" x14ac:dyDescent="0.4"/>
    <row r="156" spans="1:15" s="163" customFormat="1" x14ac:dyDescent="0.4"/>
    <row r="157" spans="1:15" s="163" customFormat="1" x14ac:dyDescent="0.4"/>
    <row r="158" spans="1:15" s="163" customFormat="1" x14ac:dyDescent="0.4"/>
    <row r="159" spans="1:15" s="163" customFormat="1" x14ac:dyDescent="0.4"/>
    <row r="160" spans="1:15" s="163" customFormat="1" x14ac:dyDescent="0.4"/>
    <row r="161" s="163" customFormat="1" x14ac:dyDescent="0.4"/>
    <row r="162" s="163" customFormat="1" x14ac:dyDescent="0.4"/>
    <row r="163" s="163" customFormat="1" x14ac:dyDescent="0.4"/>
    <row r="164" s="163" customFormat="1" x14ac:dyDescent="0.4"/>
    <row r="165" s="163" customFormat="1" x14ac:dyDescent="0.4"/>
    <row r="166" s="163" customFormat="1" x14ac:dyDescent="0.4"/>
    <row r="167" s="163" customFormat="1" x14ac:dyDescent="0.4"/>
    <row r="168" s="163" customFormat="1" x14ac:dyDescent="0.4"/>
    <row r="169" s="163" customFormat="1" x14ac:dyDescent="0.4"/>
    <row r="170" s="163" customFormat="1" x14ac:dyDescent="0.4"/>
    <row r="171" s="163" customFormat="1" x14ac:dyDescent="0.4"/>
    <row r="172" s="163" customFormat="1" x14ac:dyDescent="0.4"/>
    <row r="173" s="163" customFormat="1" x14ac:dyDescent="0.4"/>
    <row r="174" s="163" customFormat="1" x14ac:dyDescent="0.4"/>
    <row r="175" s="163" customFormat="1" x14ac:dyDescent="0.4"/>
    <row r="176" s="163" customFormat="1" x14ac:dyDescent="0.4"/>
    <row r="177" s="163" customFormat="1" x14ac:dyDescent="0.4"/>
    <row r="178" s="163" customFormat="1" x14ac:dyDescent="0.4"/>
    <row r="179" s="163" customFormat="1" x14ac:dyDescent="0.4"/>
    <row r="180" s="163" customFormat="1" x14ac:dyDescent="0.4"/>
    <row r="181" s="163" customFormat="1" x14ac:dyDescent="0.4"/>
    <row r="182" s="163" customFormat="1" x14ac:dyDescent="0.4"/>
    <row r="183" s="163" customFormat="1" x14ac:dyDescent="0.4"/>
    <row r="184" s="163" customFormat="1" x14ac:dyDescent="0.4"/>
    <row r="185" s="163" customFormat="1" x14ac:dyDescent="0.4"/>
    <row r="186" s="163" customFormat="1" x14ac:dyDescent="0.4"/>
    <row r="187" s="163" customFormat="1" x14ac:dyDescent="0.4"/>
    <row r="188" s="163" customFormat="1" x14ac:dyDescent="0.4"/>
    <row r="189" s="163" customFormat="1" x14ac:dyDescent="0.4"/>
    <row r="190" s="163" customFormat="1" x14ac:dyDescent="0.4"/>
    <row r="191" s="163" customFormat="1" x14ac:dyDescent="0.4"/>
    <row r="192" s="163" customFormat="1" x14ac:dyDescent="0.4"/>
    <row r="193" s="163" customFormat="1" x14ac:dyDescent="0.4"/>
    <row r="194" s="163" customFormat="1" x14ac:dyDescent="0.4"/>
    <row r="195" s="163" customFormat="1" x14ac:dyDescent="0.4"/>
    <row r="196" s="163" customFormat="1" x14ac:dyDescent="0.4"/>
    <row r="197" s="163" customFormat="1" x14ac:dyDescent="0.4"/>
    <row r="198" s="163" customFormat="1" x14ac:dyDescent="0.4"/>
    <row r="199" s="163" customFormat="1" x14ac:dyDescent="0.4"/>
    <row r="200" s="163" customFormat="1" x14ac:dyDescent="0.4"/>
    <row r="201" s="163" customFormat="1" x14ac:dyDescent="0.4"/>
    <row r="202" s="163" customFormat="1" x14ac:dyDescent="0.4"/>
    <row r="203" s="163" customFormat="1" x14ac:dyDescent="0.4"/>
    <row r="204" s="163" customFormat="1" x14ac:dyDescent="0.4"/>
    <row r="205" s="163" customFormat="1" x14ac:dyDescent="0.4"/>
    <row r="206" s="163" customFormat="1" x14ac:dyDescent="0.4"/>
    <row r="207" s="163" customFormat="1" x14ac:dyDescent="0.4"/>
    <row r="208" s="163" customFormat="1" x14ac:dyDescent="0.4"/>
    <row r="209" s="163" customFormat="1" x14ac:dyDescent="0.4"/>
    <row r="210" s="163" customFormat="1" x14ac:dyDescent="0.4"/>
    <row r="211" s="163" customFormat="1" x14ac:dyDescent="0.4"/>
    <row r="212" s="163" customFormat="1" x14ac:dyDescent="0.4"/>
    <row r="213" s="163" customFormat="1" x14ac:dyDescent="0.4"/>
    <row r="214" s="163" customFormat="1" x14ac:dyDescent="0.4"/>
    <row r="215" s="163" customFormat="1" x14ac:dyDescent="0.4"/>
    <row r="216" s="163" customFormat="1" x14ac:dyDescent="0.4"/>
    <row r="217" s="163" customFormat="1" x14ac:dyDescent="0.4"/>
    <row r="218" s="163" customFormat="1" x14ac:dyDescent="0.4"/>
    <row r="219" s="163" customFormat="1" x14ac:dyDescent="0.4"/>
    <row r="220" s="163" customFormat="1" x14ac:dyDescent="0.4"/>
    <row r="221" s="163" customFormat="1" x14ac:dyDescent="0.4"/>
    <row r="222" s="163" customFormat="1" x14ac:dyDescent="0.4"/>
    <row r="223" s="163" customFormat="1" x14ac:dyDescent="0.4"/>
    <row r="224" s="163" customFormat="1" x14ac:dyDescent="0.4"/>
    <row r="225" s="163" customFormat="1" x14ac:dyDescent="0.4"/>
    <row r="226" s="163" customFormat="1" x14ac:dyDescent="0.4"/>
    <row r="227" s="163" customFormat="1" x14ac:dyDescent="0.4"/>
    <row r="228" s="163" customFormat="1" x14ac:dyDescent="0.4"/>
    <row r="229" s="163" customFormat="1" x14ac:dyDescent="0.4"/>
    <row r="230" s="163" customFormat="1" x14ac:dyDescent="0.4"/>
    <row r="231" s="163" customFormat="1" x14ac:dyDescent="0.4"/>
    <row r="232" s="163" customFormat="1" x14ac:dyDescent="0.4"/>
    <row r="233" s="163" customFormat="1" x14ac:dyDescent="0.4"/>
    <row r="234" s="163" customFormat="1" x14ac:dyDescent="0.4"/>
    <row r="235" s="163" customFormat="1" x14ac:dyDescent="0.4"/>
    <row r="236" s="163" customFormat="1" x14ac:dyDescent="0.4"/>
    <row r="237" s="163" customFormat="1" x14ac:dyDescent="0.4"/>
    <row r="238" s="163" customFormat="1" x14ac:dyDescent="0.4"/>
    <row r="239" s="163" customFormat="1" x14ac:dyDescent="0.4"/>
    <row r="240" s="163" customFormat="1" x14ac:dyDescent="0.4"/>
    <row r="241" s="163" customFormat="1" x14ac:dyDescent="0.4"/>
    <row r="242" s="163" customFormat="1" x14ac:dyDescent="0.4"/>
    <row r="243" s="163" customFormat="1" x14ac:dyDescent="0.4"/>
    <row r="244" s="163" customFormat="1" x14ac:dyDescent="0.4"/>
    <row r="245" s="163" customFormat="1" x14ac:dyDescent="0.4"/>
    <row r="246" s="163" customFormat="1" x14ac:dyDescent="0.4"/>
    <row r="247" s="163" customFormat="1" x14ac:dyDescent="0.4"/>
    <row r="248" s="163" customFormat="1" x14ac:dyDescent="0.4"/>
    <row r="249" s="163" customFormat="1" x14ac:dyDescent="0.4"/>
    <row r="250" s="163" customFormat="1" x14ac:dyDescent="0.4"/>
    <row r="251" s="163" customFormat="1" x14ac:dyDescent="0.4"/>
    <row r="252" s="163" customFormat="1" x14ac:dyDescent="0.4"/>
    <row r="253" s="163" customFormat="1" x14ac:dyDescent="0.4"/>
    <row r="254" s="163" customFormat="1" x14ac:dyDescent="0.4"/>
    <row r="255" s="163" customFormat="1" x14ac:dyDescent="0.4"/>
    <row r="256" s="163" customFormat="1" x14ac:dyDescent="0.4"/>
    <row r="257" s="163" customFormat="1" x14ac:dyDescent="0.4"/>
    <row r="258" s="163" customFormat="1" x14ac:dyDescent="0.4"/>
    <row r="259" s="163" customFormat="1" x14ac:dyDescent="0.4"/>
    <row r="260" s="163" customFormat="1" x14ac:dyDescent="0.4"/>
    <row r="261" s="163" customFormat="1" x14ac:dyDescent="0.4"/>
    <row r="262" s="163" customFormat="1" x14ac:dyDescent="0.4"/>
    <row r="263" s="163" customFormat="1" x14ac:dyDescent="0.4"/>
    <row r="264" s="163" customFormat="1" x14ac:dyDescent="0.4"/>
    <row r="265" s="163" customFormat="1" x14ac:dyDescent="0.4"/>
    <row r="266" s="163" customFormat="1" x14ac:dyDescent="0.4"/>
    <row r="267" s="163" customFormat="1" x14ac:dyDescent="0.4"/>
    <row r="268" s="163" customFormat="1" x14ac:dyDescent="0.4"/>
    <row r="269" s="163" customFormat="1" x14ac:dyDescent="0.4"/>
    <row r="270" s="163" customFormat="1" x14ac:dyDescent="0.4"/>
    <row r="271" s="163" customFormat="1" x14ac:dyDescent="0.4"/>
    <row r="272" s="163" customFormat="1" x14ac:dyDescent="0.4"/>
    <row r="273" s="163" customFormat="1" x14ac:dyDescent="0.4"/>
    <row r="274" s="163" customFormat="1" x14ac:dyDescent="0.4"/>
    <row r="275" s="163" customFormat="1" x14ac:dyDescent="0.4"/>
    <row r="276" s="163" customFormat="1" x14ac:dyDescent="0.4"/>
    <row r="277" s="163" customFormat="1" x14ac:dyDescent="0.4"/>
    <row r="278" s="163" customFormat="1" x14ac:dyDescent="0.4"/>
    <row r="279" s="163" customFormat="1" x14ac:dyDescent="0.4"/>
    <row r="280" s="163" customFormat="1" x14ac:dyDescent="0.4"/>
    <row r="281" s="163" customFormat="1" x14ac:dyDescent="0.4"/>
    <row r="282" s="163" customFormat="1" x14ac:dyDescent="0.4"/>
    <row r="283" s="163" customFormat="1" x14ac:dyDescent="0.4"/>
    <row r="284" s="163" customFormat="1" x14ac:dyDescent="0.4"/>
    <row r="285" s="163" customFormat="1" x14ac:dyDescent="0.4"/>
    <row r="286" s="163" customFormat="1" x14ac:dyDescent="0.4"/>
    <row r="287" s="163" customFormat="1" x14ac:dyDescent="0.4"/>
    <row r="288" s="163" customFormat="1" x14ac:dyDescent="0.4"/>
    <row r="289" s="163" customFormat="1" x14ac:dyDescent="0.4"/>
    <row r="290" s="163" customFormat="1" x14ac:dyDescent="0.4"/>
    <row r="291" s="163" customFormat="1" x14ac:dyDescent="0.4"/>
    <row r="292" s="163" customFormat="1" x14ac:dyDescent="0.4"/>
    <row r="293" s="163" customFormat="1" x14ac:dyDescent="0.4"/>
    <row r="294" s="163" customFormat="1" x14ac:dyDescent="0.4"/>
    <row r="295" s="163" customFormat="1" x14ac:dyDescent="0.4"/>
    <row r="296" s="163" customFormat="1" x14ac:dyDescent="0.4"/>
    <row r="297" s="163" customFormat="1" x14ac:dyDescent="0.4"/>
    <row r="298" s="163" customFormat="1" x14ac:dyDescent="0.4"/>
    <row r="299" s="163" customFormat="1" x14ac:dyDescent="0.4"/>
    <row r="300" s="163" customFormat="1" x14ac:dyDescent="0.4"/>
    <row r="301" s="163" customFormat="1" x14ac:dyDescent="0.4"/>
    <row r="302" s="163" customFormat="1" x14ac:dyDescent="0.4"/>
    <row r="303" s="163" customFormat="1" x14ac:dyDescent="0.4"/>
    <row r="304" s="163" customFormat="1" x14ac:dyDescent="0.4"/>
    <row r="305" s="163" customFormat="1" x14ac:dyDescent="0.4"/>
    <row r="306" s="163" customFormat="1" x14ac:dyDescent="0.4"/>
    <row r="307" s="163" customFormat="1" x14ac:dyDescent="0.4"/>
    <row r="308" s="163" customFormat="1" x14ac:dyDescent="0.4"/>
    <row r="309" s="163" customFormat="1" x14ac:dyDescent="0.4"/>
    <row r="310" s="163" customFormat="1" x14ac:dyDescent="0.4"/>
    <row r="311" s="163" customFormat="1" x14ac:dyDescent="0.4"/>
    <row r="312" s="163" customFormat="1" x14ac:dyDescent="0.4"/>
    <row r="313" s="163" customFormat="1" x14ac:dyDescent="0.4"/>
    <row r="314" s="163" customFormat="1" x14ac:dyDescent="0.4"/>
    <row r="315" s="163" customFormat="1" x14ac:dyDescent="0.4"/>
    <row r="316" s="163" customFormat="1" x14ac:dyDescent="0.4"/>
    <row r="317" s="163" customFormat="1" x14ac:dyDescent="0.4"/>
    <row r="318" s="163" customFormat="1" x14ac:dyDescent="0.4"/>
    <row r="319" s="163" customFormat="1" x14ac:dyDescent="0.4"/>
    <row r="320" s="163" customFormat="1" x14ac:dyDescent="0.4"/>
    <row r="321" s="163" customFormat="1" x14ac:dyDescent="0.4"/>
    <row r="322" s="163" customFormat="1" x14ac:dyDescent="0.4"/>
    <row r="323" s="163" customFormat="1" x14ac:dyDescent="0.4"/>
    <row r="324" s="163" customFormat="1" x14ac:dyDescent="0.4"/>
    <row r="325" s="163" customFormat="1" x14ac:dyDescent="0.4"/>
    <row r="326" s="163" customFormat="1" x14ac:dyDescent="0.4"/>
    <row r="327" s="163" customFormat="1" x14ac:dyDescent="0.4"/>
    <row r="328" s="163" customFormat="1" x14ac:dyDescent="0.4"/>
    <row r="329" s="163" customFormat="1" x14ac:dyDescent="0.4"/>
    <row r="330" s="163" customFormat="1" x14ac:dyDescent="0.4"/>
    <row r="331" s="163" customFormat="1" x14ac:dyDescent="0.4"/>
    <row r="332" s="163" customFormat="1" x14ac:dyDescent="0.4"/>
    <row r="333" s="163" customFormat="1" x14ac:dyDescent="0.4"/>
    <row r="334" s="163" customFormat="1" x14ac:dyDescent="0.4"/>
    <row r="335" s="163" customFormat="1" x14ac:dyDescent="0.4"/>
    <row r="336" s="163" customFormat="1" x14ac:dyDescent="0.4"/>
    <row r="337" s="163" customFormat="1" x14ac:dyDescent="0.4"/>
    <row r="338" s="163" customFormat="1" x14ac:dyDescent="0.4"/>
    <row r="339" s="163" customFormat="1" x14ac:dyDescent="0.4"/>
    <row r="340" s="163" customFormat="1" x14ac:dyDescent="0.4"/>
    <row r="341" s="163" customFormat="1" x14ac:dyDescent="0.4"/>
    <row r="342" s="163" customFormat="1" x14ac:dyDescent="0.4"/>
    <row r="343" s="163" customFormat="1" x14ac:dyDescent="0.4"/>
    <row r="344" s="163" customFormat="1" x14ac:dyDescent="0.4"/>
    <row r="345" s="163" customFormat="1" x14ac:dyDescent="0.4"/>
    <row r="346" s="163" customFormat="1" x14ac:dyDescent="0.4"/>
    <row r="347" s="163" customFormat="1" x14ac:dyDescent="0.4"/>
    <row r="348" s="163" customFormat="1" x14ac:dyDescent="0.4"/>
    <row r="349" s="163" customFormat="1" x14ac:dyDescent="0.4"/>
    <row r="350" s="163" customFormat="1" x14ac:dyDescent="0.4"/>
    <row r="351" s="163" customFormat="1" x14ac:dyDescent="0.4"/>
    <row r="352" s="163" customFormat="1" x14ac:dyDescent="0.4"/>
    <row r="353" s="163" customFormat="1" x14ac:dyDescent="0.4"/>
    <row r="354" s="163" customFormat="1" x14ac:dyDescent="0.4"/>
    <row r="355" s="163" customFormat="1" x14ac:dyDescent="0.4"/>
    <row r="356" s="163" customFormat="1" x14ac:dyDescent="0.4"/>
    <row r="357" s="163" customFormat="1" x14ac:dyDescent="0.4"/>
    <row r="358" s="163" customFormat="1" x14ac:dyDescent="0.4"/>
    <row r="359" s="163" customFormat="1" x14ac:dyDescent="0.4"/>
    <row r="360" s="163" customFormat="1" x14ac:dyDescent="0.4"/>
    <row r="361" s="163" customFormat="1" x14ac:dyDescent="0.4"/>
    <row r="362" s="163" customFormat="1" x14ac:dyDescent="0.4"/>
    <row r="363" s="163" customFormat="1" x14ac:dyDescent="0.4"/>
    <row r="364" s="163" customFormat="1" x14ac:dyDescent="0.4"/>
    <row r="365" s="163" customFormat="1" x14ac:dyDescent="0.4"/>
    <row r="366" s="163" customFormat="1" x14ac:dyDescent="0.4"/>
    <row r="367" s="163" customFormat="1" x14ac:dyDescent="0.4"/>
    <row r="368" s="163" customFormat="1" x14ac:dyDescent="0.4"/>
    <row r="369" s="163" customFormat="1" x14ac:dyDescent="0.4"/>
    <row r="370" s="163" customFormat="1" x14ac:dyDescent="0.4"/>
    <row r="371" s="163" customFormat="1" x14ac:dyDescent="0.4"/>
    <row r="372" s="163" customFormat="1" x14ac:dyDescent="0.4"/>
    <row r="373" s="163" customFormat="1" x14ac:dyDescent="0.4"/>
    <row r="374" s="163" customFormat="1" x14ac:dyDescent="0.4"/>
    <row r="375" s="163" customFormat="1" x14ac:dyDescent="0.4"/>
    <row r="376" s="163" customFormat="1" x14ac:dyDescent="0.4"/>
    <row r="377" s="163" customFormat="1" x14ac:dyDescent="0.4"/>
    <row r="378" s="163" customFormat="1" x14ac:dyDescent="0.4"/>
    <row r="379" s="163" customFormat="1" x14ac:dyDescent="0.4"/>
    <row r="380" s="163" customFormat="1" x14ac:dyDescent="0.4"/>
    <row r="381" s="163" customFormat="1" x14ac:dyDescent="0.4"/>
    <row r="382" s="163" customFormat="1" x14ac:dyDescent="0.4"/>
    <row r="383" s="163" customFormat="1" x14ac:dyDescent="0.4"/>
    <row r="384" s="163" customFormat="1" x14ac:dyDescent="0.4"/>
    <row r="385" s="163" customFormat="1" x14ac:dyDescent="0.4"/>
    <row r="386" s="163" customFormat="1" x14ac:dyDescent="0.4"/>
    <row r="387" s="163" customFormat="1" x14ac:dyDescent="0.4"/>
    <row r="388" s="163" customFormat="1" x14ac:dyDescent="0.4"/>
    <row r="389" s="163" customFormat="1" x14ac:dyDescent="0.4"/>
    <row r="390" s="163" customFormat="1" x14ac:dyDescent="0.4"/>
    <row r="391" s="163" customFormat="1" x14ac:dyDescent="0.4"/>
    <row r="392" s="163" customFormat="1" x14ac:dyDescent="0.4"/>
    <row r="393" s="163" customFormat="1" x14ac:dyDescent="0.4"/>
    <row r="394" s="163" customFormat="1" x14ac:dyDescent="0.4"/>
    <row r="395" s="163" customFormat="1" x14ac:dyDescent="0.4"/>
    <row r="396" s="163" customFormat="1" x14ac:dyDescent="0.4"/>
    <row r="397" s="163" customFormat="1" x14ac:dyDescent="0.4"/>
    <row r="398" s="163" customFormat="1" x14ac:dyDescent="0.4"/>
    <row r="399" s="163" customFormat="1" x14ac:dyDescent="0.4"/>
    <row r="400" s="163" customFormat="1" x14ac:dyDescent="0.4"/>
    <row r="401" s="163" customFormat="1" x14ac:dyDescent="0.4"/>
    <row r="402" s="163" customFormat="1" x14ac:dyDescent="0.4"/>
    <row r="403" s="163" customFormat="1" x14ac:dyDescent="0.4"/>
    <row r="404" s="163" customFormat="1" x14ac:dyDescent="0.4"/>
    <row r="405" s="163" customFormat="1" x14ac:dyDescent="0.4"/>
    <row r="406" s="163" customFormat="1" x14ac:dyDescent="0.4"/>
    <row r="407" s="163" customFormat="1" x14ac:dyDescent="0.4"/>
    <row r="408" s="163" customFormat="1" x14ac:dyDescent="0.4"/>
    <row r="409" s="163" customFormat="1" x14ac:dyDescent="0.4"/>
    <row r="410" s="163" customFormat="1" x14ac:dyDescent="0.4"/>
    <row r="411" s="163" customFormat="1" x14ac:dyDescent="0.4"/>
    <row r="412" s="163" customFormat="1" x14ac:dyDescent="0.4"/>
    <row r="413" s="163" customFormat="1" x14ac:dyDescent="0.4"/>
    <row r="414" s="163" customFormat="1" x14ac:dyDescent="0.4"/>
    <row r="415" s="163" customFormat="1" x14ac:dyDescent="0.4"/>
    <row r="416" s="163" customFormat="1" x14ac:dyDescent="0.4"/>
    <row r="417" s="163" customFormat="1" x14ac:dyDescent="0.4"/>
    <row r="418" s="163" customFormat="1" x14ac:dyDescent="0.4"/>
    <row r="419" s="163" customFormat="1" x14ac:dyDescent="0.4"/>
    <row r="420" s="163" customFormat="1" x14ac:dyDescent="0.4"/>
    <row r="421" s="163" customFormat="1" x14ac:dyDescent="0.4"/>
    <row r="422" s="163" customFormat="1" x14ac:dyDescent="0.4"/>
    <row r="423" s="163" customFormat="1" x14ac:dyDescent="0.4"/>
    <row r="424" s="163" customFormat="1" x14ac:dyDescent="0.4"/>
    <row r="425" s="163" customFormat="1" x14ac:dyDescent="0.4"/>
    <row r="426" s="163" customFormat="1" x14ac:dyDescent="0.4"/>
    <row r="427" s="163" customFormat="1" x14ac:dyDescent="0.4"/>
    <row r="428" s="163" customFormat="1" x14ac:dyDescent="0.4"/>
    <row r="429" s="163" customFormat="1" x14ac:dyDescent="0.4"/>
    <row r="430" s="163" customFormat="1" x14ac:dyDescent="0.4"/>
    <row r="431" s="163" customFormat="1" x14ac:dyDescent="0.4"/>
    <row r="432" s="163" customFormat="1" x14ac:dyDescent="0.4"/>
    <row r="433" s="163" customFormat="1" x14ac:dyDescent="0.4"/>
    <row r="434" s="163" customFormat="1" x14ac:dyDescent="0.4"/>
    <row r="435" s="163" customFormat="1" x14ac:dyDescent="0.4"/>
    <row r="436" s="163" customFormat="1" x14ac:dyDescent="0.4"/>
    <row r="437" s="163" customFormat="1" x14ac:dyDescent="0.4"/>
    <row r="438" s="163" customFormat="1" x14ac:dyDescent="0.4"/>
    <row r="439" s="163" customFormat="1" x14ac:dyDescent="0.4"/>
    <row r="440" s="163" customFormat="1" x14ac:dyDescent="0.4"/>
    <row r="441" s="163" customFormat="1" x14ac:dyDescent="0.4"/>
    <row r="442" s="163" customFormat="1" x14ac:dyDescent="0.4"/>
    <row r="443" s="163" customFormat="1" x14ac:dyDescent="0.4"/>
    <row r="444" s="163" customFormat="1" x14ac:dyDescent="0.4"/>
    <row r="445" s="163" customFormat="1" x14ac:dyDescent="0.4"/>
    <row r="446" s="163" customFormat="1" x14ac:dyDescent="0.4"/>
    <row r="447" s="163" customFormat="1" x14ac:dyDescent="0.4"/>
    <row r="448" s="163" customFormat="1" x14ac:dyDescent="0.4"/>
    <row r="449" s="163" customFormat="1" x14ac:dyDescent="0.4"/>
    <row r="450" s="163" customFormat="1" x14ac:dyDescent="0.4"/>
    <row r="451" s="163" customFormat="1" x14ac:dyDescent="0.4"/>
    <row r="452" s="163" customFormat="1" x14ac:dyDescent="0.4"/>
    <row r="453" s="163" customFormat="1" x14ac:dyDescent="0.4"/>
    <row r="454" s="163" customFormat="1" x14ac:dyDescent="0.4"/>
    <row r="455" s="163" customFormat="1" x14ac:dyDescent="0.4"/>
    <row r="456" s="163" customFormat="1" x14ac:dyDescent="0.4"/>
    <row r="457" s="163" customFormat="1" x14ac:dyDescent="0.4"/>
    <row r="458" s="163" customFormat="1" x14ac:dyDescent="0.4"/>
    <row r="459" s="163" customFormat="1" x14ac:dyDescent="0.4"/>
    <row r="460" s="163" customFormat="1" x14ac:dyDescent="0.4"/>
    <row r="461" s="163" customFormat="1" x14ac:dyDescent="0.4"/>
    <row r="462" s="163" customFormat="1" x14ac:dyDescent="0.4"/>
    <row r="463" s="163" customFormat="1" x14ac:dyDescent="0.4"/>
    <row r="464" s="163" customFormat="1" x14ac:dyDescent="0.4"/>
    <row r="465" s="163" customFormat="1" x14ac:dyDescent="0.4"/>
    <row r="466" s="163" customFormat="1" x14ac:dyDescent="0.4"/>
    <row r="467" s="163" customFormat="1" x14ac:dyDescent="0.4"/>
    <row r="468" s="163" customFormat="1" x14ac:dyDescent="0.4"/>
    <row r="469" s="163" customFormat="1" x14ac:dyDescent="0.4"/>
    <row r="470" s="163" customFormat="1" x14ac:dyDescent="0.4"/>
    <row r="471" s="163" customFormat="1" x14ac:dyDescent="0.4"/>
    <row r="472" s="163" customFormat="1" x14ac:dyDescent="0.4"/>
    <row r="473" s="163" customFormat="1" x14ac:dyDescent="0.4"/>
    <row r="474" s="163" customFormat="1" x14ac:dyDescent="0.4"/>
    <row r="475" s="163" customFormat="1" x14ac:dyDescent="0.4"/>
    <row r="476" s="163" customFormat="1" x14ac:dyDescent="0.4"/>
    <row r="477" s="163" customFormat="1" x14ac:dyDescent="0.4"/>
    <row r="478" s="163" customFormat="1" x14ac:dyDescent="0.4"/>
    <row r="479" s="163" customFormat="1" x14ac:dyDescent="0.4"/>
    <row r="480" s="163" customFormat="1" x14ac:dyDescent="0.4"/>
    <row r="481" s="163" customFormat="1" x14ac:dyDescent="0.4"/>
    <row r="482" s="163" customFormat="1" x14ac:dyDescent="0.4"/>
    <row r="483" s="163" customFormat="1" x14ac:dyDescent="0.4"/>
    <row r="484" s="163" customFormat="1" x14ac:dyDescent="0.4"/>
    <row r="485" s="163" customFormat="1" x14ac:dyDescent="0.4"/>
    <row r="486" s="163" customFormat="1" x14ac:dyDescent="0.4"/>
    <row r="487" s="163" customFormat="1" x14ac:dyDescent="0.4"/>
    <row r="488" s="163" customFormat="1" x14ac:dyDescent="0.4"/>
    <row r="489" s="163" customFormat="1" x14ac:dyDescent="0.4"/>
    <row r="490" s="163" customFormat="1" x14ac:dyDescent="0.4"/>
    <row r="491" s="163" customFormat="1" x14ac:dyDescent="0.4"/>
    <row r="492" s="163" customFormat="1" x14ac:dyDescent="0.4"/>
    <row r="493" s="163" customFormat="1" x14ac:dyDescent="0.4"/>
    <row r="494" s="163" customFormat="1" x14ac:dyDescent="0.4"/>
    <row r="495" s="163" customFormat="1" x14ac:dyDescent="0.4"/>
    <row r="496" s="163" customFormat="1" x14ac:dyDescent="0.4"/>
    <row r="497" s="163" customFormat="1" x14ac:dyDescent="0.4"/>
    <row r="498" s="163" customFormat="1" x14ac:dyDescent="0.4"/>
    <row r="499" s="163" customFormat="1" x14ac:dyDescent="0.4"/>
    <row r="500" s="163" customFormat="1" x14ac:dyDescent="0.4"/>
    <row r="501" s="163" customFormat="1" x14ac:dyDescent="0.4"/>
    <row r="502" s="163" customFormat="1" x14ac:dyDescent="0.4"/>
    <row r="503" s="163" customFormat="1" x14ac:dyDescent="0.4"/>
    <row r="504" s="163" customFormat="1" x14ac:dyDescent="0.4"/>
    <row r="505" s="163" customFormat="1" x14ac:dyDescent="0.4"/>
    <row r="506" s="163" customFormat="1" x14ac:dyDescent="0.4"/>
    <row r="507" s="163" customFormat="1" x14ac:dyDescent="0.4"/>
    <row r="508" s="163" customFormat="1" x14ac:dyDescent="0.4"/>
    <row r="509" s="163" customFormat="1" x14ac:dyDescent="0.4"/>
    <row r="510" s="163" customFormat="1" x14ac:dyDescent="0.4"/>
    <row r="511" s="163" customFormat="1" x14ac:dyDescent="0.4"/>
    <row r="512" s="163" customFormat="1" x14ac:dyDescent="0.4"/>
    <row r="513" s="163" customFormat="1" x14ac:dyDescent="0.4"/>
    <row r="514" s="163" customFormat="1" x14ac:dyDescent="0.4"/>
    <row r="515" s="163" customFormat="1" x14ac:dyDescent="0.4"/>
    <row r="516" s="163" customFormat="1" x14ac:dyDescent="0.4"/>
    <row r="517" s="163" customFormat="1" x14ac:dyDescent="0.4"/>
    <row r="518" s="163" customFormat="1" x14ac:dyDescent="0.4"/>
    <row r="519" s="163" customFormat="1" x14ac:dyDescent="0.4"/>
    <row r="520" s="163" customFormat="1" x14ac:dyDescent="0.4"/>
    <row r="521" s="163" customFormat="1" x14ac:dyDescent="0.4"/>
    <row r="522" s="163" customFormat="1" x14ac:dyDescent="0.4"/>
    <row r="523" s="163" customFormat="1" x14ac:dyDescent="0.4"/>
    <row r="524" s="163" customFormat="1" x14ac:dyDescent="0.4"/>
    <row r="525" s="163" customFormat="1" x14ac:dyDescent="0.4"/>
    <row r="526" s="163" customFormat="1" x14ac:dyDescent="0.4"/>
    <row r="527" s="163" customFormat="1" x14ac:dyDescent="0.4"/>
    <row r="528" s="163" customFormat="1" x14ac:dyDescent="0.4"/>
    <row r="529" s="163" customFormat="1" x14ac:dyDescent="0.4"/>
    <row r="530" s="163" customFormat="1" x14ac:dyDescent="0.4"/>
    <row r="531" s="163" customFormat="1" x14ac:dyDescent="0.4"/>
    <row r="532" s="163" customFormat="1" x14ac:dyDescent="0.4"/>
    <row r="533" s="163" customFormat="1" x14ac:dyDescent="0.4"/>
    <row r="534" s="163" customFormat="1" x14ac:dyDescent="0.4"/>
    <row r="535" s="163" customFormat="1" x14ac:dyDescent="0.4"/>
    <row r="536" s="163" customFormat="1" x14ac:dyDescent="0.4"/>
    <row r="537" s="163" customFormat="1" x14ac:dyDescent="0.4"/>
    <row r="538" s="163" customFormat="1" x14ac:dyDescent="0.4"/>
    <row r="539" s="163" customFormat="1" x14ac:dyDescent="0.4"/>
    <row r="540" s="163" customFormat="1" x14ac:dyDescent="0.4"/>
    <row r="541" s="163" customFormat="1" x14ac:dyDescent="0.4"/>
    <row r="542" s="163" customFormat="1" x14ac:dyDescent="0.4"/>
    <row r="543" s="163" customFormat="1" x14ac:dyDescent="0.4"/>
    <row r="544" s="163" customFormat="1" x14ac:dyDescent="0.4"/>
    <row r="545" s="163" customFormat="1" x14ac:dyDescent="0.4"/>
    <row r="546" s="163" customFormat="1" x14ac:dyDescent="0.4"/>
    <row r="547" s="163" customFormat="1" x14ac:dyDescent="0.4"/>
    <row r="548" s="163" customFormat="1" x14ac:dyDescent="0.4"/>
    <row r="549" s="163" customFormat="1" x14ac:dyDescent="0.4"/>
    <row r="550" s="163" customFormat="1" x14ac:dyDescent="0.4"/>
    <row r="551" s="163" customFormat="1" x14ac:dyDescent="0.4"/>
    <row r="552" s="163" customFormat="1" x14ac:dyDescent="0.4"/>
    <row r="553" s="163" customFormat="1" x14ac:dyDescent="0.4"/>
    <row r="554" s="163" customFormat="1" x14ac:dyDescent="0.4"/>
    <row r="555" s="163" customFormat="1" x14ac:dyDescent="0.4"/>
    <row r="556" s="163" customFormat="1" x14ac:dyDescent="0.4"/>
    <row r="557" s="163" customFormat="1" x14ac:dyDescent="0.4"/>
    <row r="558" s="163" customFormat="1" x14ac:dyDescent="0.4"/>
    <row r="559" s="163" customFormat="1" x14ac:dyDescent="0.4"/>
    <row r="560" s="163" customFormat="1" x14ac:dyDescent="0.4"/>
    <row r="561" s="163" customFormat="1" x14ac:dyDescent="0.4"/>
    <row r="562" s="163" customFormat="1" x14ac:dyDescent="0.4"/>
    <row r="563" s="163" customFormat="1" x14ac:dyDescent="0.4"/>
    <row r="564" s="163" customFormat="1" x14ac:dyDescent="0.4"/>
    <row r="565" s="163" customFormat="1" x14ac:dyDescent="0.4"/>
    <row r="566" s="163" customFormat="1" x14ac:dyDescent="0.4"/>
    <row r="567" s="163" customFormat="1" x14ac:dyDescent="0.4"/>
    <row r="568" s="163" customFormat="1" x14ac:dyDescent="0.4"/>
    <row r="569" s="163" customFormat="1" x14ac:dyDescent="0.4"/>
    <row r="570" s="163" customFormat="1" x14ac:dyDescent="0.4"/>
    <row r="571" s="163" customFormat="1" x14ac:dyDescent="0.4"/>
    <row r="572" s="163" customFormat="1" x14ac:dyDescent="0.4"/>
    <row r="573" s="163" customFormat="1" x14ac:dyDescent="0.4"/>
    <row r="574" s="163" customFormat="1" x14ac:dyDescent="0.4"/>
    <row r="575" s="163" customFormat="1" x14ac:dyDescent="0.4"/>
    <row r="576" s="163" customFormat="1" x14ac:dyDescent="0.4"/>
    <row r="577" s="163" customFormat="1" x14ac:dyDescent="0.4"/>
    <row r="578" s="163" customFormat="1" x14ac:dyDescent="0.4"/>
    <row r="579" s="163" customFormat="1" x14ac:dyDescent="0.4"/>
    <row r="580" s="163" customFormat="1" x14ac:dyDescent="0.4"/>
    <row r="581" s="163" customFormat="1" x14ac:dyDescent="0.4"/>
    <row r="582" s="163" customFormat="1" x14ac:dyDescent="0.4"/>
    <row r="583" s="163" customFormat="1" x14ac:dyDescent="0.4"/>
    <row r="584" s="163" customFormat="1" x14ac:dyDescent="0.4"/>
    <row r="585" s="163" customFormat="1" x14ac:dyDescent="0.4"/>
    <row r="586" s="163" customFormat="1" x14ac:dyDescent="0.4"/>
    <row r="587" s="163" customFormat="1" x14ac:dyDescent="0.4"/>
    <row r="588" s="163" customFormat="1" x14ac:dyDescent="0.4"/>
    <row r="589" s="163" customFormat="1" x14ac:dyDescent="0.4"/>
    <row r="590" s="163" customFormat="1" x14ac:dyDescent="0.4"/>
    <row r="591" s="163" customFormat="1" x14ac:dyDescent="0.4"/>
    <row r="592" s="163" customFormat="1" x14ac:dyDescent="0.4"/>
    <row r="593" s="163" customFormat="1" x14ac:dyDescent="0.4"/>
    <row r="594" s="163" customFormat="1" x14ac:dyDescent="0.4"/>
    <row r="595" s="163" customFormat="1" x14ac:dyDescent="0.4"/>
    <row r="596" s="163" customFormat="1" x14ac:dyDescent="0.4"/>
    <row r="597" s="163" customFormat="1" x14ac:dyDescent="0.4"/>
    <row r="598" s="163" customFormat="1" x14ac:dyDescent="0.4"/>
    <row r="599" s="163" customFormat="1" x14ac:dyDescent="0.4"/>
    <row r="600" s="163" customFormat="1" x14ac:dyDescent="0.4"/>
    <row r="601" s="163" customFormat="1" x14ac:dyDescent="0.4"/>
    <row r="602" s="163" customFormat="1" x14ac:dyDescent="0.4"/>
    <row r="603" s="163" customFormat="1" x14ac:dyDescent="0.4"/>
    <row r="604" s="163" customFormat="1" x14ac:dyDescent="0.4"/>
    <row r="605" s="163" customFormat="1" x14ac:dyDescent="0.4"/>
    <row r="606" s="163" customFormat="1" x14ac:dyDescent="0.4"/>
    <row r="607" s="163" customFormat="1" x14ac:dyDescent="0.4"/>
    <row r="608" s="163" customFormat="1" x14ac:dyDescent="0.4"/>
    <row r="609" s="163" customFormat="1" x14ac:dyDescent="0.4"/>
    <row r="610" s="163" customFormat="1" x14ac:dyDescent="0.4"/>
    <row r="611" s="163" customFormat="1" x14ac:dyDescent="0.4"/>
    <row r="612" s="163" customFormat="1" x14ac:dyDescent="0.4"/>
    <row r="613" s="163" customFormat="1" x14ac:dyDescent="0.4"/>
    <row r="614" s="163" customFormat="1" x14ac:dyDescent="0.4"/>
    <row r="615" s="163" customFormat="1" x14ac:dyDescent="0.4"/>
    <row r="616" s="163" customFormat="1" x14ac:dyDescent="0.4"/>
    <row r="617" s="163" customFormat="1" x14ac:dyDescent="0.4"/>
  </sheetData>
  <mergeCells count="11">
    <mergeCell ref="L3:L4"/>
    <mergeCell ref="E1:L1"/>
    <mergeCell ref="A2:A4"/>
    <mergeCell ref="D2:D4"/>
    <mergeCell ref="F2:J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січень16</vt:lpstr>
      <vt:lpstr>січень16!Заголовки_для_печати</vt:lpstr>
      <vt:lpstr>січень16!Область_печати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2016-02-01T14:36:03Z</dcterms:created>
  <dcterms:modified xsi:type="dcterms:W3CDTF">2016-02-01T14:37:23Z</dcterms:modified>
</cp:coreProperties>
</file>