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715"/>
  </bookViews>
  <sheets>
    <sheet name="13 10 16" sheetId="1" r:id="rId1"/>
  </sheets>
  <externalReferences>
    <externalReference r:id="rId2"/>
  </externalReferences>
  <definedNames>
    <definedName name="_xlnm.Print_Titles" localSheetId="0">'13 10 16'!$A:$E</definedName>
    <definedName name="_xlnm.Print_Area" localSheetId="0">'13 10 16'!$D$1:$N$123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/>
  <c r="L121"/>
  <c r="N120"/>
  <c r="M120"/>
  <c r="L120"/>
  <c r="K120"/>
  <c r="N119"/>
  <c r="M119"/>
  <c r="L119"/>
  <c r="K119"/>
  <c r="N118"/>
  <c r="M118"/>
  <c r="L118"/>
  <c r="K118"/>
  <c r="J117"/>
  <c r="I117"/>
  <c r="H117"/>
  <c r="M117" s="1"/>
  <c r="G117"/>
  <c r="J116"/>
  <c r="I116"/>
  <c r="L116" s="1"/>
  <c r="H116"/>
  <c r="M116" s="1"/>
  <c r="G116"/>
  <c r="N115"/>
  <c r="M115"/>
  <c r="L115"/>
  <c r="K115"/>
  <c r="J114"/>
  <c r="I114"/>
  <c r="I112" s="1"/>
  <c r="H114"/>
  <c r="H112" s="1"/>
  <c r="G114"/>
  <c r="N113"/>
  <c r="L113"/>
  <c r="J112"/>
  <c r="G112"/>
  <c r="N111"/>
  <c r="M111"/>
  <c r="L111"/>
  <c r="K111"/>
  <c r="N110"/>
  <c r="L110"/>
  <c r="N109"/>
  <c r="M109"/>
  <c r="L109"/>
  <c r="K109"/>
  <c r="N108"/>
  <c r="M108"/>
  <c r="L108"/>
  <c r="K108"/>
  <c r="J107"/>
  <c r="I107"/>
  <c r="L107" s="1"/>
  <c r="H107"/>
  <c r="G107"/>
  <c r="J106"/>
  <c r="K106" s="1"/>
  <c r="J105"/>
  <c r="I105"/>
  <c r="I91" s="1"/>
  <c r="H105"/>
  <c r="G105"/>
  <c r="N104"/>
  <c r="L104"/>
  <c r="N103"/>
  <c r="L103"/>
  <c r="N102"/>
  <c r="M102"/>
  <c r="L102"/>
  <c r="K102"/>
  <c r="N101"/>
  <c r="M101"/>
  <c r="L101"/>
  <c r="K101"/>
  <c r="N100"/>
  <c r="M100"/>
  <c r="L100"/>
  <c r="K100"/>
  <c r="N99"/>
  <c r="M99"/>
  <c r="L99"/>
  <c r="N98"/>
  <c r="M98"/>
  <c r="L98"/>
  <c r="K98"/>
  <c r="N97"/>
  <c r="L97"/>
  <c r="N96"/>
  <c r="M96"/>
  <c r="L96"/>
  <c r="N95"/>
  <c r="L95"/>
  <c r="N94"/>
  <c r="L94"/>
  <c r="N93"/>
  <c r="M93"/>
  <c r="L93"/>
  <c r="J92"/>
  <c r="K92" s="1"/>
  <c r="H92"/>
  <c r="G92"/>
  <c r="G91" s="1"/>
  <c r="F92"/>
  <c r="J90"/>
  <c r="K90" s="1"/>
  <c r="N89"/>
  <c r="M89"/>
  <c r="L89"/>
  <c r="K89"/>
  <c r="J88"/>
  <c r="N88" s="1"/>
  <c r="I88"/>
  <c r="H88"/>
  <c r="G88"/>
  <c r="F88"/>
  <c r="N87"/>
  <c r="L87"/>
  <c r="N86"/>
  <c r="M86"/>
  <c r="L86"/>
  <c r="K86"/>
  <c r="J85"/>
  <c r="I85"/>
  <c r="L85" s="1"/>
  <c r="H85"/>
  <c r="H84" s="1"/>
  <c r="G85"/>
  <c r="I84"/>
  <c r="N82"/>
  <c r="L82"/>
  <c r="N81"/>
  <c r="L81"/>
  <c r="N80"/>
  <c r="L80"/>
  <c r="N79"/>
  <c r="L79"/>
  <c r="J78"/>
  <c r="I78"/>
  <c r="H78"/>
  <c r="G78"/>
  <c r="G77" s="1"/>
  <c r="I77"/>
  <c r="H77"/>
  <c r="N76"/>
  <c r="L76"/>
  <c r="N75"/>
  <c r="M75"/>
  <c r="L75"/>
  <c r="K75"/>
  <c r="N74"/>
  <c r="M74"/>
  <c r="L74"/>
  <c r="K74"/>
  <c r="N73"/>
  <c r="L73"/>
  <c r="J72"/>
  <c r="I72"/>
  <c r="H72"/>
  <c r="M72" s="1"/>
  <c r="G72"/>
  <c r="N71"/>
  <c r="L71"/>
  <c r="N70"/>
  <c r="L70"/>
  <c r="N69"/>
  <c r="L69"/>
  <c r="N68"/>
  <c r="L68"/>
  <c r="N67"/>
  <c r="L67"/>
  <c r="N66"/>
  <c r="L66"/>
  <c r="N65"/>
  <c r="L65"/>
  <c r="N64"/>
  <c r="L64"/>
  <c r="N63"/>
  <c r="L63"/>
  <c r="N62"/>
  <c r="L62"/>
  <c r="J61"/>
  <c r="I61"/>
  <c r="H61"/>
  <c r="G61"/>
  <c r="N60"/>
  <c r="L60"/>
  <c r="N59"/>
  <c r="M59"/>
  <c r="L59"/>
  <c r="K59"/>
  <c r="J58"/>
  <c r="L58" s="1"/>
  <c r="I58"/>
  <c r="H58"/>
  <c r="M58" s="1"/>
  <c r="G58"/>
  <c r="N57"/>
  <c r="L57"/>
  <c r="N56"/>
  <c r="M56"/>
  <c r="L56"/>
  <c r="K56"/>
  <c r="J55"/>
  <c r="N55" s="1"/>
  <c r="I55"/>
  <c r="H55"/>
  <c r="G55"/>
  <c r="F55"/>
  <c r="N54"/>
  <c r="M54"/>
  <c r="L54"/>
  <c r="N53"/>
  <c r="M53"/>
  <c r="L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N46"/>
  <c r="M46"/>
  <c r="L46"/>
  <c r="K46"/>
  <c r="N45"/>
  <c r="M45"/>
  <c r="L45"/>
  <c r="K45"/>
  <c r="J44"/>
  <c r="L44" s="1"/>
  <c r="I44"/>
  <c r="I43" s="1"/>
  <c r="H44"/>
  <c r="H43" s="1"/>
  <c r="G44"/>
  <c r="J43"/>
  <c r="N42"/>
  <c r="L42"/>
  <c r="J41"/>
  <c r="L41" s="1"/>
  <c r="J40"/>
  <c r="N40" s="1"/>
  <c r="N39"/>
  <c r="M39"/>
  <c r="L39"/>
  <c r="K39"/>
  <c r="J38"/>
  <c r="L38" s="1"/>
  <c r="I38"/>
  <c r="H38"/>
  <c r="N38" s="1"/>
  <c r="G38"/>
  <c r="N37"/>
  <c r="M37"/>
  <c r="L37"/>
  <c r="J36"/>
  <c r="I36"/>
  <c r="H36"/>
  <c r="M36" s="1"/>
  <c r="G36"/>
  <c r="N35"/>
  <c r="M35"/>
  <c r="L35"/>
  <c r="K35"/>
  <c r="J34"/>
  <c r="N34" s="1"/>
  <c r="I33"/>
  <c r="H33"/>
  <c r="G33"/>
  <c r="J32"/>
  <c r="N32" s="1"/>
  <c r="J31"/>
  <c r="L31" s="1"/>
  <c r="N30"/>
  <c r="L30"/>
  <c r="N29"/>
  <c r="L29"/>
  <c r="J28"/>
  <c r="L28" s="1"/>
  <c r="J27"/>
  <c r="I27"/>
  <c r="H27"/>
  <c r="G27"/>
  <c r="G24" s="1"/>
  <c r="N26"/>
  <c r="L26"/>
  <c r="J25"/>
  <c r="I24"/>
  <c r="H24"/>
  <c r="J23"/>
  <c r="N23" s="1"/>
  <c r="J22"/>
  <c r="N22" s="1"/>
  <c r="J21"/>
  <c r="N21" s="1"/>
  <c r="J20"/>
  <c r="K20" s="1"/>
  <c r="J19"/>
  <c r="L19" s="1"/>
  <c r="J18"/>
  <c r="M18" s="1"/>
  <c r="J17"/>
  <c r="N17" s="1"/>
  <c r="J16"/>
  <c r="N15"/>
  <c r="L15"/>
  <c r="N14"/>
  <c r="M14"/>
  <c r="L14"/>
  <c r="K14"/>
  <c r="I13"/>
  <c r="H13"/>
  <c r="G13"/>
  <c r="J12"/>
  <c r="N12" s="1"/>
  <c r="J11"/>
  <c r="K11" s="1"/>
  <c r="N10"/>
  <c r="L10"/>
  <c r="J9"/>
  <c r="N9" s="1"/>
  <c r="J8"/>
  <c r="K8" s="1"/>
  <c r="I7"/>
  <c r="I6" s="1"/>
  <c r="H7"/>
  <c r="G7"/>
  <c r="F7"/>
  <c r="H6"/>
  <c r="G6"/>
  <c r="M8" l="1"/>
  <c r="N8"/>
  <c r="K9"/>
  <c r="L9"/>
  <c r="M9"/>
  <c r="K12"/>
  <c r="L12"/>
  <c r="M12"/>
  <c r="K17"/>
  <c r="L17"/>
  <c r="M17"/>
  <c r="K21"/>
  <c r="L21"/>
  <c r="M21"/>
  <c r="K23"/>
  <c r="L23"/>
  <c r="M23"/>
  <c r="M27"/>
  <c r="N27"/>
  <c r="N28"/>
  <c r="L32"/>
  <c r="K34"/>
  <c r="L34"/>
  <c r="L40"/>
  <c r="K55"/>
  <c r="G43"/>
  <c r="G5" s="1"/>
  <c r="G122" s="1"/>
  <c r="N61"/>
  <c r="L61"/>
  <c r="K72"/>
  <c r="L72"/>
  <c r="G84"/>
  <c r="G83" s="1"/>
  <c r="M88"/>
  <c r="L90"/>
  <c r="M90"/>
  <c r="L92"/>
  <c r="M92"/>
  <c r="I83"/>
  <c r="L106"/>
  <c r="M106"/>
  <c r="H91"/>
  <c r="H83" s="1"/>
  <c r="K114"/>
  <c r="L114"/>
  <c r="K117"/>
  <c r="L117"/>
  <c r="H5"/>
  <c r="K16"/>
  <c r="J13"/>
  <c r="K43"/>
  <c r="M85"/>
  <c r="M107"/>
  <c r="M112"/>
  <c r="L112"/>
  <c r="I5"/>
  <c r="I122" s="1"/>
  <c r="L11"/>
  <c r="L16"/>
  <c r="K18"/>
  <c r="K19"/>
  <c r="L20"/>
  <c r="L22"/>
  <c r="M38"/>
  <c r="L43"/>
  <c r="M44"/>
  <c r="N78"/>
  <c r="J77"/>
  <c r="L105"/>
  <c r="K105"/>
  <c r="J91"/>
  <c r="K112"/>
  <c r="J7"/>
  <c r="M11"/>
  <c r="M16"/>
  <c r="L18"/>
  <c r="M19"/>
  <c r="M20"/>
  <c r="L25"/>
  <c r="K27"/>
  <c r="K28"/>
  <c r="N31"/>
  <c r="N36"/>
  <c r="M43"/>
  <c r="L78"/>
  <c r="K85"/>
  <c r="M105"/>
  <c r="K107"/>
  <c r="N112"/>
  <c r="M114"/>
  <c r="K116"/>
  <c r="L8"/>
  <c r="N11"/>
  <c r="N16"/>
  <c r="N18"/>
  <c r="N19"/>
  <c r="N20"/>
  <c r="N25"/>
  <c r="L27"/>
  <c r="M28"/>
  <c r="M34"/>
  <c r="J33"/>
  <c r="J24" s="1"/>
  <c r="L36"/>
  <c r="K38"/>
  <c r="N41"/>
  <c r="N43"/>
  <c r="K44"/>
  <c r="N44"/>
  <c r="M55"/>
  <c r="L55"/>
  <c r="K58"/>
  <c r="L88"/>
  <c r="K88"/>
  <c r="J84"/>
  <c r="N105"/>
  <c r="N58"/>
  <c r="N72"/>
  <c r="N85"/>
  <c r="N90"/>
  <c r="N92"/>
  <c r="N106"/>
  <c r="N107"/>
  <c r="N114"/>
  <c r="N116"/>
  <c r="N117"/>
  <c r="H122" l="1"/>
  <c r="K91"/>
  <c r="N91"/>
  <c r="L91"/>
  <c r="M91"/>
  <c r="N24"/>
  <c r="L24"/>
  <c r="K24"/>
  <c r="M24"/>
  <c r="K84"/>
  <c r="N84"/>
  <c r="J83"/>
  <c r="M84"/>
  <c r="L84"/>
  <c r="N33"/>
  <c r="M33"/>
  <c r="L33"/>
  <c r="K33"/>
  <c r="N13"/>
  <c r="K13"/>
  <c r="M13"/>
  <c r="L13"/>
  <c r="L7"/>
  <c r="K7"/>
  <c r="J6"/>
  <c r="N7"/>
  <c r="M7"/>
  <c r="L77"/>
  <c r="N77"/>
  <c r="M6" l="1"/>
  <c r="K6"/>
  <c r="N6"/>
  <c r="L6"/>
  <c r="J5"/>
  <c r="K83"/>
  <c r="N83"/>
  <c r="M83"/>
  <c r="L83"/>
  <c r="M5" l="1"/>
  <c r="N5"/>
  <c r="J122"/>
  <c r="L5"/>
  <c r="K5"/>
  <c r="M122" l="1"/>
  <c r="L122"/>
  <c r="K122"/>
  <c r="N122"/>
</calcChain>
</file>

<file path=xl/sharedStrings.xml><?xml version="1.0" encoding="utf-8"?>
<sst xmlns="http://schemas.openxmlformats.org/spreadsheetml/2006/main" count="134" uniqueCount="132">
  <si>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17 жовтня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</si>
  <si>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</si>
  <si>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</si>
  <si>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</si>
  <si>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</si>
  <si>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</si>
  <si>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</si>
  <si>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</si>
  <si>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</si>
  <si>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січень-жовтень 2016 року з урах.змін</t>
  </si>
  <si>
    <t>ФАКТ</t>
  </si>
  <si>
    <t xml:space="preserve"> % виконання до плану січня-жовтня п.р.</t>
  </si>
  <si>
    <t>Відхилення факту від плану січня-жовтня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</si>
  <si>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</si>
  <si>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</si>
  <si>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17.10.2016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</si>
  <si>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</si>
  <si>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</si>
  <si>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</si>
  <si>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</si>
  <si>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</si>
  <si>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</si>
  <si>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</si>
  <si>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</si>
  <si>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</si>
  <si>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</si>
  <si>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</si>
  <si>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</si>
  <si>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</si>
  <si>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</si>
  <si>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</si>
  <si>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</si>
  <si>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</si>
  <si>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</si>
  <si>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</si>
  <si>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</si>
  <si>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</si>
  <si>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</si>
  <si>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</si>
  <si>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</si>
  <si>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</si>
  <si>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</si>
  <si>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</si>
  <si>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</si>
  <si>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</si>
  <si>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</si>
  <si>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</si>
  <si>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</si>
  <si>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</si>
  <si>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</si>
  <si>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</si>
  <si>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</si>
  <si>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</si>
  <si>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</si>
  <si>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</si>
  <si>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</si>
  <si>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</si>
  <si>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</si>
  <si>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</si>
  <si>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</si>
  <si>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</si>
  <si>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</si>
  <si>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</si>
  <si>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</si>
  <si>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</si>
  <si>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</si>
  <si>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</si>
  <si>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</si>
  <si>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</si>
  <si>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</si>
  <si>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</si>
  <si>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</si>
  <si>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</si>
  <si>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</si>
  <si>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</si>
  <si>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</si>
  <si>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</si>
  <si>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</si>
  <si>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</si>
  <si>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</si>
  <si>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</si>
  <si>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</si>
  <si>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</si>
  <si>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</si>
  <si>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</si>
  <si>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</si>
  <si>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</si>
  <si>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</si>
  <si>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</si>
  <si>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</si>
  <si>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</si>
  <si>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</si>
  <si>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</si>
  <si>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</si>
  <si>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</si>
  <si>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</si>
  <si>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</si>
  <si>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</si>
  <si>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</si>
  <si>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21081100  21081500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</si>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</sst>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6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164" fontId="21" fillId="0" borderId="8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4" fontId="21" fillId="0" borderId="13" xfId="0" applyNumberFormat="1" applyFont="1" applyFill="1" applyBorder="1" applyAlignment="1">
      <alignment horizontal="center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6" fontId="28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164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6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6" fontId="31" fillId="0" borderId="13" xfId="0" applyNumberFormat="1" applyFont="1" applyFill="1" applyBorder="1" applyAlignment="1">
      <alignment horizontal="center" vertical="center" wrapText="1"/>
    </xf>
    <xf numFmtId="164" fontId="28" fillId="0" borderId="13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6" fontId="29" fillId="2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 wrapText="1"/>
    </xf>
    <xf numFmtId="166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6" fontId="28" fillId="0" borderId="14" xfId="0" applyNumberFormat="1" applyFont="1" applyFill="1" applyBorder="1" applyAlignment="1">
      <alignment horizontal="center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6" fontId="28" fillId="0" borderId="10" xfId="0" applyNumberFormat="1" applyFont="1" applyFill="1" applyBorder="1" applyAlignment="1">
      <alignment horizontal="center" vertical="center" wrapText="1"/>
    </xf>
    <xf numFmtId="166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166" fontId="21" fillId="0" borderId="32" xfId="0" applyNumberFormat="1" applyFont="1" applyFill="1" applyBorder="1" applyAlignment="1">
      <alignment horizontal="center" vertical="center" wrapText="1"/>
    </xf>
    <xf numFmtId="165" fontId="20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6" fontId="40" fillId="0" borderId="10" xfId="0" applyNumberFormat="1" applyFont="1" applyFill="1" applyBorder="1" applyAlignment="1">
      <alignment horizontal="right" vertical="center" wrapText="1"/>
    </xf>
    <xf numFmtId="166" fontId="39" fillId="0" borderId="10" xfId="1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0" xfId="0" applyNumberFormat="1" applyFont="1" applyFill="1" applyBorder="1" applyAlignment="1">
      <alignment horizontal="right" vertical="center" wrapText="1"/>
    </xf>
    <xf numFmtId="164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6" fontId="40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13" xfId="0" applyNumberFormat="1" applyFont="1" applyFill="1" applyBorder="1" applyAlignment="1">
      <alignment horizontal="right" vertical="center" wrapText="1"/>
    </xf>
    <xf numFmtId="164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6" fontId="43" fillId="0" borderId="13" xfId="0" applyNumberFormat="1" applyFont="1" applyFill="1" applyBorder="1" applyAlignment="1">
      <alignment horizontal="right" vertical="center" wrapText="1"/>
    </xf>
    <xf numFmtId="166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6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6" fontId="39" fillId="0" borderId="14" xfId="3" applyNumberFormat="1" applyFont="1" applyFill="1" applyBorder="1" applyAlignment="1" applyProtection="1">
      <alignment horizontal="left" vertical="center" wrapText="1"/>
    </xf>
    <xf numFmtId="166" fontId="11" fillId="0" borderId="11" xfId="0" applyNumberFormat="1" applyFont="1" applyFill="1" applyBorder="1" applyAlignment="1">
      <alignment horizontal="right" vertical="center" wrapText="1"/>
    </xf>
    <xf numFmtId="165" fontId="39" fillId="0" borderId="14" xfId="0" applyNumberFormat="1" applyFont="1" applyFill="1" applyBorder="1" applyAlignment="1">
      <alignment horizontal="right" vertical="center" wrapText="1"/>
    </xf>
    <xf numFmtId="164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2" xfId="0" applyNumberFormat="1" applyFont="1" applyFill="1" applyBorder="1" applyAlignment="1">
      <alignment horizontal="right" vertical="center" wrapText="1"/>
    </xf>
    <xf numFmtId="164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8"/>
  <sheetViews>
    <sheetView tabSelected="1" view="pageBreakPreview" topLeftCell="D1" zoomScale="27" zoomScaleNormal="50" zoomScaleSheetLayoutView="27" workbookViewId="0">
      <selection activeCell="J121" sqref="J121"/>
    </sheetView>
  </sheetViews>
  <sheetFormatPr defaultColWidth="9.140625" defaultRowHeight="25.5"/>
  <cols>
    <col min="1" max="3" width="0.7109375" style="145" hidden="1" customWidth="1"/>
    <col min="4" max="4" width="50" style="145" customWidth="1"/>
    <col min="5" max="5" width="241" style="145" customWidth="1"/>
    <col min="6" max="6" width="53.42578125" style="145" hidden="1" customWidth="1"/>
    <col min="7" max="8" width="57.42578125" style="145" customWidth="1"/>
    <col min="9" max="9" width="49.85546875" style="145" customWidth="1"/>
    <col min="10" max="10" width="52.140625" style="145" customWidth="1"/>
    <col min="11" max="11" width="43.7109375" style="145" customWidth="1"/>
    <col min="12" max="12" width="43.140625" style="145" customWidth="1"/>
    <col min="13" max="13" width="44.85546875" style="144" customWidth="1"/>
    <col min="14" max="14" width="48" style="144" customWidth="1"/>
    <col min="15" max="16384" width="9.140625" style="144"/>
  </cols>
  <sheetData>
    <row r="1" spans="1:17" s="6" customFormat="1" ht="120.75" customHeight="1" thickBot="1">
      <c r="A1" s="1"/>
      <c r="B1" s="2"/>
      <c r="C1" s="2"/>
      <c r="D1" s="3"/>
      <c r="E1" s="152" t="s">
        <v>0</v>
      </c>
      <c r="F1" s="152"/>
      <c r="G1" s="152"/>
      <c r="H1" s="152"/>
      <c r="I1" s="152"/>
      <c r="J1" s="152"/>
      <c r="K1" s="152"/>
      <c r="L1" s="152"/>
      <c r="M1" s="152"/>
      <c r="N1" s="4"/>
      <c r="O1" s="5"/>
      <c r="P1" s="5"/>
      <c r="Q1" s="5"/>
    </row>
    <row r="2" spans="1:17" s="12" customFormat="1" ht="39" customHeight="1">
      <c r="A2" s="153" t="s">
        <v>1</v>
      </c>
      <c r="B2" s="7"/>
      <c r="C2" s="7"/>
      <c r="D2" s="156" t="s">
        <v>2</v>
      </c>
      <c r="E2" s="8" t="s">
        <v>3</v>
      </c>
      <c r="F2" s="158" t="s">
        <v>4</v>
      </c>
      <c r="G2" s="158"/>
      <c r="H2" s="158"/>
      <c r="I2" s="158"/>
      <c r="J2" s="158"/>
      <c r="K2" s="158"/>
      <c r="L2" s="158"/>
      <c r="M2" s="9"/>
      <c r="N2" s="10"/>
      <c r="O2" s="11"/>
      <c r="P2" s="11"/>
      <c r="Q2" s="11"/>
    </row>
    <row r="3" spans="1:17" s="16" customFormat="1" ht="57.75" customHeight="1">
      <c r="A3" s="154"/>
      <c r="B3" s="13"/>
      <c r="C3" s="13"/>
      <c r="D3" s="157"/>
      <c r="E3" s="159" t="s">
        <v>5</v>
      </c>
      <c r="F3" s="161" t="s">
        <v>6</v>
      </c>
      <c r="G3" s="161" t="s">
        <v>7</v>
      </c>
      <c r="H3" s="162" t="s">
        <v>8</v>
      </c>
      <c r="I3" s="164" t="s">
        <v>9</v>
      </c>
      <c r="J3" s="14" t="s">
        <v>10</v>
      </c>
      <c r="K3" s="148" t="s">
        <v>11</v>
      </c>
      <c r="L3" s="146" t="s">
        <v>12</v>
      </c>
      <c r="M3" s="148" t="s">
        <v>13</v>
      </c>
      <c r="N3" s="150" t="s">
        <v>14</v>
      </c>
      <c r="O3" s="15"/>
      <c r="P3" s="15"/>
      <c r="Q3" s="15"/>
    </row>
    <row r="4" spans="1:17" s="16" customFormat="1" ht="81.75" customHeight="1" thickBot="1">
      <c r="A4" s="155"/>
      <c r="B4" s="13"/>
      <c r="C4" s="13"/>
      <c r="D4" s="157"/>
      <c r="E4" s="160"/>
      <c r="F4" s="162"/>
      <c r="G4" s="162"/>
      <c r="H4" s="163"/>
      <c r="I4" s="165"/>
      <c r="J4" s="17" t="s">
        <v>15</v>
      </c>
      <c r="K4" s="149"/>
      <c r="L4" s="147"/>
      <c r="M4" s="149"/>
      <c r="N4" s="151"/>
      <c r="O4" s="15"/>
      <c r="P4" s="15"/>
      <c r="Q4" s="15"/>
    </row>
    <row r="5" spans="1:17" s="16" customFormat="1" ht="51.75" customHeight="1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2215433.2000000002</v>
      </c>
      <c r="I5" s="23">
        <f>I6+I24+I38+I40+I43+I77</f>
        <v>1743308.5</v>
      </c>
      <c r="J5" s="23">
        <f>J6+J24+J38+J40+J43+J77</f>
        <v>2091936.4170600001</v>
      </c>
      <c r="K5" s="24">
        <f>J5/I5</f>
        <v>1.1999806213644917</v>
      </c>
      <c r="L5" s="25">
        <f t="shared" ref="L5:L68" si="0">J5-I5</f>
        <v>348627.91706000012</v>
      </c>
      <c r="M5" s="26">
        <f>J5/H5</f>
        <v>0.94425614686102921</v>
      </c>
      <c r="N5" s="27">
        <f t="shared" ref="N5:N68" si="1">J5-H5</f>
        <v>-123496.78294000006</v>
      </c>
      <c r="O5" s="28"/>
      <c r="P5" s="15"/>
      <c r="Q5" s="15"/>
    </row>
    <row r="6" spans="1:17" s="16" customFormat="1" ht="123.75" customHeight="1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1277792.1000000001</v>
      </c>
      <c r="I6" s="31">
        <f>I7+I13</f>
        <v>984826.6</v>
      </c>
      <c r="J6" s="31">
        <f>J7+J13</f>
        <v>1109217.0656900001</v>
      </c>
      <c r="K6" s="32">
        <f>J6/I6</f>
        <v>1.1263069718973879</v>
      </c>
      <c r="L6" s="31">
        <f t="shared" si="0"/>
        <v>124390.4656900001</v>
      </c>
      <c r="M6" s="26">
        <f>J6/H6</f>
        <v>0.86807319100658076</v>
      </c>
      <c r="N6" s="27">
        <f t="shared" si="1"/>
        <v>-168575.03431000002</v>
      </c>
      <c r="O6" s="28"/>
      <c r="P6" s="15"/>
      <c r="Q6" s="15"/>
    </row>
    <row r="7" spans="1:17" s="16" customFormat="1" ht="59.25" customHeight="1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1017008.4</v>
      </c>
      <c r="I7" s="38">
        <f>I8+I9+I11+I12+I10</f>
        <v>813866.6</v>
      </c>
      <c r="J7" s="38">
        <f>J8+J9+J11+J12+J10+0.15298</f>
        <v>866609.72107999981</v>
      </c>
      <c r="K7" s="39">
        <f>J7/I7</f>
        <v>1.0648056095188079</v>
      </c>
      <c r="L7" s="40">
        <f t="shared" si="0"/>
        <v>52743.121079999837</v>
      </c>
      <c r="M7" s="26">
        <f>J7/H7</f>
        <v>0.85211658141663316</v>
      </c>
      <c r="N7" s="27">
        <f t="shared" si="1"/>
        <v>-150398.67892000021</v>
      </c>
      <c r="O7" s="28"/>
      <c r="P7" s="15"/>
      <c r="Q7" s="15"/>
    </row>
    <row r="8" spans="1:17" s="16" customFormat="1" ht="177" customHeight="1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924308.4</v>
      </c>
      <c r="I8" s="43">
        <v>749196.6</v>
      </c>
      <c r="J8" s="44">
        <f>1940005.74819-1164003.44913</f>
        <v>776002.29905999987</v>
      </c>
      <c r="K8" s="45">
        <f>J8/I8</f>
        <v>1.03577925882205</v>
      </c>
      <c r="L8" s="44">
        <f t="shared" si="0"/>
        <v>26805.699059999897</v>
      </c>
      <c r="M8" s="45">
        <f>J8/H8</f>
        <v>0.83954911484089056</v>
      </c>
      <c r="N8" s="46">
        <f t="shared" si="1"/>
        <v>-148306.10094000015</v>
      </c>
      <c r="O8" s="28"/>
      <c r="P8" s="15"/>
      <c r="Q8" s="15"/>
    </row>
    <row r="9" spans="1:17" s="16" customFormat="1" ht="306.75" customHeight="1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5960</v>
      </c>
      <c r="J9" s="44">
        <f>17751.22327-10650.73394</f>
        <v>7100.4893299999985</v>
      </c>
      <c r="K9" s="45">
        <f>J9/I9</f>
        <v>1.1913572701342279</v>
      </c>
      <c r="L9" s="44">
        <f t="shared" si="0"/>
        <v>1140.4893299999985</v>
      </c>
      <c r="M9" s="45">
        <f>J9/H9</f>
        <v>0.95952558513513497</v>
      </c>
      <c r="N9" s="46">
        <f t="shared" si="1"/>
        <v>-299.51067000000148</v>
      </c>
      <c r="O9" s="28"/>
      <c r="P9" s="15"/>
      <c r="Q9" s="15"/>
    </row>
    <row r="10" spans="1:17" s="16" customFormat="1" ht="111" customHeight="1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34800</v>
      </c>
      <c r="J11" s="44">
        <f>116054.58314-69632.74982</f>
        <v>46421.833320000005</v>
      </c>
      <c r="K11" s="45">
        <f>J11/I11</f>
        <v>1.3339607275862071</v>
      </c>
      <c r="L11" s="44">
        <f t="shared" si="0"/>
        <v>11621.833320000005</v>
      </c>
      <c r="M11" s="45">
        <f>J11/H11</f>
        <v>0.88930715172413799</v>
      </c>
      <c r="N11" s="46">
        <f t="shared" si="1"/>
        <v>-5778.1666799999948</v>
      </c>
      <c r="O11" s="28"/>
      <c r="P11" s="15"/>
      <c r="Q11" s="15"/>
    </row>
    <row r="12" spans="1:17" s="16" customFormat="1" ht="167.25" customHeight="1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23910</v>
      </c>
      <c r="J12" s="44">
        <f>92712.36593-55627.41954</f>
        <v>37084.946389999997</v>
      </c>
      <c r="K12" s="45">
        <f>J12/I12</f>
        <v>1.5510224337097447</v>
      </c>
      <c r="L12" s="44">
        <f t="shared" si="0"/>
        <v>13174.946389999997</v>
      </c>
      <c r="M12" s="45">
        <f>J12/H12</f>
        <v>1.1203911296072506</v>
      </c>
      <c r="N12" s="46">
        <f t="shared" si="1"/>
        <v>3984.9463899999973</v>
      </c>
      <c r="O12" s="28"/>
      <c r="P12" s="15"/>
      <c r="Q12" s="15"/>
    </row>
    <row r="13" spans="1:17" s="16" customFormat="1" ht="63.7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260783.7</v>
      </c>
      <c r="I13" s="38">
        <f>I14+I15+I16+I17+I18+I19+I20+I21+I22+I23</f>
        <v>170960</v>
      </c>
      <c r="J13" s="38">
        <f>J14+J15+J16+J17+J18+J19+J20+J21+J22+J23</f>
        <v>242607.34461000015</v>
      </c>
      <c r="K13" s="26">
        <f>J13/I13</f>
        <v>1.4190883517197013</v>
      </c>
      <c r="L13" s="38">
        <f t="shared" si="0"/>
        <v>71647.344610000146</v>
      </c>
      <c r="M13" s="26">
        <f>J13/H13</f>
        <v>0.93030102958888972</v>
      </c>
      <c r="N13" s="27">
        <f t="shared" si="1"/>
        <v>-18176.355389999866</v>
      </c>
      <c r="O13" s="28"/>
      <c r="P13" s="15"/>
      <c r="Q13" s="15"/>
    </row>
    <row r="14" spans="1:17" s="16" customFormat="1" ht="122.25" customHeight="1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722</v>
      </c>
      <c r="J14" s="44">
        <v>920.08076000000005</v>
      </c>
      <c r="K14" s="45">
        <f>J14/I14</f>
        <v>1.2743500831024932</v>
      </c>
      <c r="L14" s="44">
        <f t="shared" si="0"/>
        <v>198.08076000000005</v>
      </c>
      <c r="M14" s="45">
        <f>J14/H14</f>
        <v>1.0131932166061006</v>
      </c>
      <c r="N14" s="46">
        <f t="shared" si="1"/>
        <v>11.980760000000032</v>
      </c>
      <c r="O14" s="28"/>
      <c r="P14" s="15"/>
      <c r="Q14" s="15"/>
    </row>
    <row r="15" spans="1:17" s="16" customFormat="1" ht="126.75" customHeight="1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154.43774999999999</v>
      </c>
      <c r="K15" s="45">
        <v>0</v>
      </c>
      <c r="L15" s="44">
        <f t="shared" si="0"/>
        <v>154.43774999999999</v>
      </c>
      <c r="M15" s="45">
        <v>0</v>
      </c>
      <c r="N15" s="46">
        <f t="shared" si="1"/>
        <v>154.43774999999999</v>
      </c>
      <c r="O15" s="28"/>
      <c r="P15" s="15"/>
      <c r="Q15" s="15"/>
    </row>
    <row r="16" spans="1:17" s="16" customFormat="1" ht="129.75" customHeight="1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135807</v>
      </c>
      <c r="I16" s="43">
        <v>96300</v>
      </c>
      <c r="J16" s="44">
        <f>1243956.11354-1119560.50216</f>
        <v>124395.61138000013</v>
      </c>
      <c r="K16" s="45">
        <f t="shared" ref="K16:K21" si="2">J16/I16</f>
        <v>1.2917508969885787</v>
      </c>
      <c r="L16" s="44">
        <f t="shared" si="0"/>
        <v>28095.611380000133</v>
      </c>
      <c r="M16" s="45">
        <f t="shared" ref="M16:M21" si="3">J16/H16</f>
        <v>0.91597348722819982</v>
      </c>
      <c r="N16" s="46">
        <f t="shared" si="1"/>
        <v>-11411.388619999867</v>
      </c>
      <c r="O16" s="28"/>
      <c r="P16" s="15"/>
      <c r="Q16" s="15"/>
    </row>
    <row r="17" spans="1:17" s="16" customFormat="1" ht="70.5" customHeight="1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10080</v>
      </c>
      <c r="J17" s="44">
        <f>139986.23819-125987.61413</f>
        <v>13998.624060000002</v>
      </c>
      <c r="K17" s="45">
        <f t="shared" si="2"/>
        <v>1.388752386904762</v>
      </c>
      <c r="L17" s="44">
        <f t="shared" si="0"/>
        <v>3918.6240600000019</v>
      </c>
      <c r="M17" s="45">
        <f t="shared" si="3"/>
        <v>1.0369351155555557</v>
      </c>
      <c r="N17" s="46">
        <f t="shared" si="1"/>
        <v>498.62406000000192</v>
      </c>
      <c r="O17" s="28"/>
      <c r="P17" s="15"/>
      <c r="Q17" s="15"/>
    </row>
    <row r="18" spans="1:17" s="16" customFormat="1" ht="129" customHeight="1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53000</v>
      </c>
      <c r="I18" s="43">
        <v>22620</v>
      </c>
      <c r="J18" s="44">
        <f>396248.29337-356623.46403</f>
        <v>39624.829340000055</v>
      </c>
      <c r="K18" s="45">
        <f t="shared" si="2"/>
        <v>1.7517608019451836</v>
      </c>
      <c r="L18" s="44">
        <f t="shared" si="0"/>
        <v>17004.829340000055</v>
      </c>
      <c r="M18" s="45">
        <f t="shared" si="3"/>
        <v>0.74763828943396327</v>
      </c>
      <c r="N18" s="46">
        <f t="shared" si="1"/>
        <v>-13375.170659999945</v>
      </c>
      <c r="O18" s="28"/>
      <c r="P18" s="15"/>
      <c r="Q18" s="15"/>
    </row>
    <row r="19" spans="1:17" s="16" customFormat="1" ht="130.5" customHeight="1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12700</v>
      </c>
      <c r="I19" s="43">
        <v>5570</v>
      </c>
      <c r="J19" s="44">
        <f>86422.70435-77780.43389</f>
        <v>8642.2704599999997</v>
      </c>
      <c r="K19" s="45">
        <f t="shared" si="2"/>
        <v>1.5515745888689407</v>
      </c>
      <c r="L19" s="44">
        <f t="shared" si="0"/>
        <v>3072.2704599999997</v>
      </c>
      <c r="M19" s="45">
        <f t="shared" si="3"/>
        <v>0.68049373700787397</v>
      </c>
      <c r="N19" s="46">
        <f t="shared" si="1"/>
        <v>-4057.7295400000003</v>
      </c>
      <c r="O19" s="28"/>
      <c r="P19" s="15"/>
      <c r="Q19" s="15"/>
    </row>
    <row r="20" spans="1:17" s="16" customFormat="1" ht="177" customHeight="1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62</v>
      </c>
      <c r="J20" s="44">
        <f>129.1536-116.23824</f>
        <v>12.915360000000007</v>
      </c>
      <c r="K20" s="45">
        <f t="shared" si="2"/>
        <v>0.20831225806451623</v>
      </c>
      <c r="L20" s="44">
        <f t="shared" si="0"/>
        <v>-49.084639999999993</v>
      </c>
      <c r="M20" s="45">
        <f t="shared" si="3"/>
        <v>0.15636029055690082</v>
      </c>
      <c r="N20" s="46">
        <f t="shared" si="1"/>
        <v>-69.684639999999987</v>
      </c>
      <c r="O20" s="28"/>
      <c r="P20" s="15"/>
      <c r="Q20" s="15"/>
    </row>
    <row r="21" spans="1:17" s="16" customFormat="1" ht="84" customHeight="1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44680</v>
      </c>
      <c r="I21" s="43">
        <v>35520</v>
      </c>
      <c r="J21" s="44">
        <f>526667.86099-474001.07477</f>
        <v>52666.786219999951</v>
      </c>
      <c r="K21" s="45">
        <f t="shared" si="2"/>
        <v>1.4827360985360347</v>
      </c>
      <c r="L21" s="44">
        <f t="shared" si="0"/>
        <v>17146.786219999951</v>
      </c>
      <c r="M21" s="45">
        <f t="shared" si="3"/>
        <v>1.1787552869292737</v>
      </c>
      <c r="N21" s="46">
        <f t="shared" si="1"/>
        <v>7986.7862199999508</v>
      </c>
      <c r="O21" s="28"/>
      <c r="P21" s="15"/>
      <c r="Q21" s="15"/>
    </row>
    <row r="22" spans="1:17" s="16" customFormat="1" ht="84" customHeight="1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10.943-9.8487</f>
        <v>1.0943000000000005</v>
      </c>
      <c r="K22" s="45">
        <v>0</v>
      </c>
      <c r="L22" s="44">
        <f t="shared" si="0"/>
        <v>1.0943000000000005</v>
      </c>
      <c r="M22" s="45">
        <v>0</v>
      </c>
      <c r="N22" s="46">
        <f t="shared" si="1"/>
        <v>1.0943000000000005</v>
      </c>
      <c r="O22" s="28"/>
      <c r="P22" s="15"/>
      <c r="Q22" s="15"/>
    </row>
    <row r="23" spans="1:17" s="16" customFormat="1" ht="64.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86</v>
      </c>
      <c r="J23" s="44">
        <f>21906.94984-19716.25486</f>
        <v>2190.6949800000002</v>
      </c>
      <c r="K23" s="45">
        <f>J23/I23</f>
        <v>25.473197441860467</v>
      </c>
      <c r="L23" s="44">
        <f t="shared" si="0"/>
        <v>2104.6949800000002</v>
      </c>
      <c r="M23" s="45">
        <f>J23/H23</f>
        <v>20.666933773584908</v>
      </c>
      <c r="N23" s="46">
        <f t="shared" si="1"/>
        <v>2084.6949800000002</v>
      </c>
      <c r="O23" s="28"/>
      <c r="P23" s="15"/>
      <c r="Q23" s="15"/>
    </row>
    <row r="24" spans="1:17" s="16" customFormat="1" ht="107.25" customHeight="1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10203.6</v>
      </c>
      <c r="J24" s="38">
        <f>J25+J27+J33+J36</f>
        <v>13802.921010000002</v>
      </c>
      <c r="K24" s="26">
        <f>J24/I24</f>
        <v>1.3527501087851348</v>
      </c>
      <c r="L24" s="38">
        <f t="shared" si="0"/>
        <v>3599.3210100000015</v>
      </c>
      <c r="M24" s="26">
        <f>J24/H24</f>
        <v>0.9700964978493718</v>
      </c>
      <c r="N24" s="27">
        <f t="shared" si="1"/>
        <v>-425.47898999999779</v>
      </c>
      <c r="O24" s="28"/>
      <c r="P24" s="15"/>
      <c r="Q24" s="15"/>
    </row>
    <row r="25" spans="1:17" s="16" customFormat="1" ht="114.75" customHeight="1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46.055480000000003</v>
      </c>
      <c r="K25" s="45">
        <v>0</v>
      </c>
      <c r="L25" s="44">
        <f t="shared" si="0"/>
        <v>46.055480000000003</v>
      </c>
      <c r="M25" s="45">
        <v>0</v>
      </c>
      <c r="N25" s="27">
        <f t="shared" si="1"/>
        <v>46.055480000000003</v>
      </c>
      <c r="O25" s="28"/>
      <c r="P25" s="15"/>
      <c r="Q25" s="15"/>
    </row>
    <row r="26" spans="1:17" s="16" customFormat="1" ht="306" customHeight="1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46.055480000000003</v>
      </c>
      <c r="K26" s="45">
        <v>0</v>
      </c>
      <c r="L26" s="44">
        <f t="shared" si="0"/>
        <v>46.055480000000003</v>
      </c>
      <c r="M26" s="45">
        <v>0</v>
      </c>
      <c r="N26" s="46">
        <f t="shared" si="1"/>
        <v>46.055480000000003</v>
      </c>
      <c r="O26" s="28"/>
      <c r="P26" s="15"/>
      <c r="Q26" s="15"/>
    </row>
    <row r="27" spans="1:17" s="16" customFormat="1" ht="143.25" customHeight="1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9920</v>
      </c>
      <c r="J27" s="51">
        <f>J28+J29+J31+J32+J30</f>
        <v>12839.318430000001</v>
      </c>
      <c r="K27" s="26">
        <f>J27/I27</f>
        <v>1.2942861320564518</v>
      </c>
      <c r="L27" s="38">
        <f t="shared" si="0"/>
        <v>2919.3184300000012</v>
      </c>
      <c r="M27" s="26">
        <f>J27/H27</f>
        <v>0.93173573512336727</v>
      </c>
      <c r="N27" s="27">
        <f t="shared" si="1"/>
        <v>-940.68156999999883</v>
      </c>
      <c r="O27" s="28"/>
      <c r="P27" s="15"/>
      <c r="Q27" s="15"/>
    </row>
    <row r="28" spans="1:17" s="16" customFormat="1" ht="189.75" customHeight="1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9920</v>
      </c>
      <c r="J28" s="44">
        <f>25650.07673-12825.0385</f>
        <v>12825.03823</v>
      </c>
      <c r="K28" s="45">
        <f>J28/I28</f>
        <v>1.292846595766129</v>
      </c>
      <c r="L28" s="44">
        <f t="shared" si="0"/>
        <v>2905.0382300000001</v>
      </c>
      <c r="M28" s="45">
        <f>J28/H28</f>
        <v>0.93069943613933237</v>
      </c>
      <c r="N28" s="46">
        <f t="shared" si="1"/>
        <v>-954.96176999999989</v>
      </c>
      <c r="O28" s="28"/>
      <c r="P28" s="15"/>
      <c r="Q28" s="15"/>
    </row>
    <row r="29" spans="1:17" s="16" customFormat="1" ht="120" customHeight="1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2.3178700000000001</v>
      </c>
      <c r="K29" s="45">
        <v>0</v>
      </c>
      <c r="L29" s="44">
        <f t="shared" si="0"/>
        <v>2.3178700000000001</v>
      </c>
      <c r="M29" s="45">
        <v>0</v>
      </c>
      <c r="N29" s="46">
        <f t="shared" si="1"/>
        <v>2.3178700000000001</v>
      </c>
      <c r="O29" s="28"/>
      <c r="P29" s="15"/>
      <c r="Q29" s="15"/>
    </row>
    <row r="30" spans="1:17" s="16" customFormat="1" ht="120" customHeight="1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0.52466-0.26234</f>
        <v>0.26232</v>
      </c>
      <c r="K31" s="45">
        <v>0</v>
      </c>
      <c r="L31" s="44">
        <f t="shared" si="0"/>
        <v>0.26232</v>
      </c>
      <c r="M31" s="45">
        <v>0</v>
      </c>
      <c r="N31" s="46">
        <f t="shared" si="1"/>
        <v>0.26232</v>
      </c>
      <c r="O31" s="28"/>
      <c r="P31" s="15"/>
      <c r="Q31" s="15"/>
    </row>
    <row r="32" spans="1:17" s="16" customFormat="1" ht="185.25" customHeight="1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23.40001-11.7</f>
        <v>11.700010000000002</v>
      </c>
      <c r="K32" s="45">
        <v>0</v>
      </c>
      <c r="L32" s="44">
        <f t="shared" si="0"/>
        <v>11.700010000000002</v>
      </c>
      <c r="M32" s="45">
        <v>0</v>
      </c>
      <c r="N32" s="46">
        <f t="shared" si="1"/>
        <v>11.700010000000002</v>
      </c>
      <c r="O32" s="28"/>
      <c r="P32" s="15"/>
      <c r="Q32" s="15"/>
    </row>
    <row r="33" spans="1:17" s="16" customFormat="1" ht="84.75" customHeight="1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282.10000000000002</v>
      </c>
      <c r="J33" s="38">
        <f>J35+J34</f>
        <v>916.71821999999997</v>
      </c>
      <c r="K33" s="26">
        <f>J33/I33</f>
        <v>3.2496214817440618</v>
      </c>
      <c r="L33" s="38">
        <f t="shared" si="0"/>
        <v>634.61821999999995</v>
      </c>
      <c r="M33" s="26">
        <f t="shared" ref="M33:M39" si="4">J33/H33</f>
        <v>2.0512826583128216</v>
      </c>
      <c r="N33" s="27">
        <f t="shared" si="1"/>
        <v>469.81822</v>
      </c>
      <c r="O33" s="28"/>
      <c r="P33" s="15"/>
      <c r="Q33" s="15"/>
    </row>
    <row r="34" spans="1:17" s="16" customFormat="1" ht="123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80.099999999999994</v>
      </c>
      <c r="J34" s="44">
        <f>315.08495-236.31354</f>
        <v>78.771410000000003</v>
      </c>
      <c r="K34" s="45">
        <f>J34/I34</f>
        <v>0.98341335830212251</v>
      </c>
      <c r="L34" s="44">
        <f t="shared" si="0"/>
        <v>-1.3285899999999913</v>
      </c>
      <c r="M34" s="45">
        <f t="shared" si="4"/>
        <v>0.77991495049504955</v>
      </c>
      <c r="N34" s="46">
        <f t="shared" si="1"/>
        <v>-22.228589999999997</v>
      </c>
      <c r="O34" s="28"/>
      <c r="P34" s="15"/>
      <c r="Q34" s="15"/>
    </row>
    <row r="35" spans="1:17" s="16" customFormat="1" ht="156" customHeight="1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202</v>
      </c>
      <c r="J35" s="44">
        <v>837.94681000000003</v>
      </c>
      <c r="K35" s="45">
        <f>J35/I35</f>
        <v>4.1482515346534656</v>
      </c>
      <c r="L35" s="44">
        <f t="shared" si="0"/>
        <v>635.94681000000003</v>
      </c>
      <c r="M35" s="45">
        <f t="shared" si="4"/>
        <v>2.4225117374963863</v>
      </c>
      <c r="N35" s="46">
        <f t="shared" si="1"/>
        <v>492.04681000000005</v>
      </c>
      <c r="O35" s="28"/>
      <c r="P35" s="15"/>
      <c r="Q35" s="15"/>
    </row>
    <row r="36" spans="1:17" s="16" customFormat="1" ht="123.75" customHeight="1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1.5</v>
      </c>
      <c r="J36" s="51">
        <f>J37</f>
        <v>0.82887999999999995</v>
      </c>
      <c r="K36" s="26">
        <v>0</v>
      </c>
      <c r="L36" s="38">
        <f t="shared" si="0"/>
        <v>-0.67112000000000005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1.5</v>
      </c>
      <c r="J37" s="44">
        <v>0.82887999999999995</v>
      </c>
      <c r="K37" s="45">
        <v>0</v>
      </c>
      <c r="L37" s="44">
        <f t="shared" si="0"/>
        <v>-0.67112000000000005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141314</v>
      </c>
      <c r="I38" s="38">
        <f>I39</f>
        <v>120327.5</v>
      </c>
      <c r="J38" s="38">
        <f>J39</f>
        <v>136682.61098</v>
      </c>
      <c r="K38" s="26">
        <f>J38/I38</f>
        <v>1.1359216386943964</v>
      </c>
      <c r="L38" s="38">
        <f t="shared" si="0"/>
        <v>16355.110979999998</v>
      </c>
      <c r="M38" s="26">
        <f t="shared" si="4"/>
        <v>0.96722625486505232</v>
      </c>
      <c r="N38" s="27">
        <f t="shared" si="1"/>
        <v>-4631.3890200000023</v>
      </c>
      <c r="O38" s="56"/>
      <c r="P38" s="15"/>
      <c r="Q38" s="15"/>
    </row>
    <row r="39" spans="1:17" s="16" customFormat="1" ht="177" customHeight="1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141314</v>
      </c>
      <c r="I39" s="43">
        <v>120327.5</v>
      </c>
      <c r="J39" s="44">
        <v>136682.61098</v>
      </c>
      <c r="K39" s="45">
        <f>J39/I39</f>
        <v>1.1359216386943964</v>
      </c>
      <c r="L39" s="44">
        <f t="shared" si="0"/>
        <v>16355.110979999998</v>
      </c>
      <c r="M39" s="45">
        <f t="shared" si="4"/>
        <v>0.96722625486505232</v>
      </c>
      <c r="N39" s="46">
        <f t="shared" si="1"/>
        <v>-4631.3890200000023</v>
      </c>
      <c r="O39" s="28"/>
      <c r="P39" s="15"/>
      <c r="Q39" s="15"/>
    </row>
    <row r="40" spans="1:17" s="16" customFormat="1" ht="121.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782098.7</v>
      </c>
      <c r="I43" s="38">
        <f>I44+I56+I58+I61+I72</f>
        <v>627950.80000000005</v>
      </c>
      <c r="J43" s="38">
        <f>J44+J56+J58+J61+J72</f>
        <v>832233.79261999996</v>
      </c>
      <c r="K43" s="26">
        <f>J43/I43</f>
        <v>1.3253168761310599</v>
      </c>
      <c r="L43" s="38">
        <f t="shared" si="0"/>
        <v>204282.99261999992</v>
      </c>
      <c r="M43" s="26">
        <f t="shared" ref="M43:M56" si="5">J43/H43</f>
        <v>1.0641032808518924</v>
      </c>
      <c r="N43" s="27">
        <f t="shared" si="1"/>
        <v>50135.09262000001</v>
      </c>
      <c r="O43" s="28"/>
      <c r="P43" s="15"/>
      <c r="Q43" s="15"/>
    </row>
    <row r="44" spans="1:17" s="16" customFormat="1" ht="54.75" customHeight="1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565829.89999999991</v>
      </c>
      <c r="I44" s="38">
        <f>I45+I46+I47+I48+I49+I50+I51+I52+I54+I53</f>
        <v>445757.5</v>
      </c>
      <c r="J44" s="38">
        <f>J45+J46+J47+J48+J49+J50+J51+J52+J54+J53</f>
        <v>600312.41048999992</v>
      </c>
      <c r="K44" s="26">
        <f>J44/I44</f>
        <v>1.3467241953079867</v>
      </c>
      <c r="L44" s="38">
        <f t="shared" si="0"/>
        <v>154554.91048999992</v>
      </c>
      <c r="M44" s="26">
        <f t="shared" si="5"/>
        <v>1.0609414781544773</v>
      </c>
      <c r="N44" s="27">
        <f t="shared" si="1"/>
        <v>34482.510490000015</v>
      </c>
      <c r="O44" s="28"/>
      <c r="P44" s="15"/>
      <c r="Q44" s="15"/>
    </row>
    <row r="45" spans="1:17" s="16" customFormat="1" ht="177.75" customHeight="1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1207</v>
      </c>
      <c r="J45" s="44">
        <v>1604.35303</v>
      </c>
      <c r="K45" s="45">
        <f>J45/I45</f>
        <v>1.3292071499585749</v>
      </c>
      <c r="L45" s="44">
        <f t="shared" si="0"/>
        <v>397.35302999999999</v>
      </c>
      <c r="M45" s="45">
        <f t="shared" si="5"/>
        <v>0.97957811088044944</v>
      </c>
      <c r="N45" s="46">
        <f t="shared" si="1"/>
        <v>-33.446969999999965</v>
      </c>
      <c r="O45" s="28"/>
      <c r="P45" s="15"/>
      <c r="Q45" s="15"/>
    </row>
    <row r="46" spans="1:17" s="16" customFormat="1" ht="207" customHeight="1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883</v>
      </c>
      <c r="J46" s="44">
        <v>1047.32455</v>
      </c>
      <c r="K46" s="45">
        <f>J46/I46</f>
        <v>1.1860980181200453</v>
      </c>
      <c r="L46" s="44">
        <f t="shared" si="0"/>
        <v>164.32455000000004</v>
      </c>
      <c r="M46" s="45">
        <f t="shared" si="5"/>
        <v>0.87870169477305138</v>
      </c>
      <c r="N46" s="46">
        <f t="shared" si="1"/>
        <v>-144.57545000000005</v>
      </c>
      <c r="O46" s="28"/>
      <c r="P46" s="15"/>
      <c r="Q46" s="15"/>
    </row>
    <row r="47" spans="1:17" s="16" customFormat="1" ht="182.25" customHeight="1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137.80690000000001</v>
      </c>
      <c r="K47" s="45">
        <v>0</v>
      </c>
      <c r="L47" s="44">
        <f t="shared" si="0"/>
        <v>134.80690000000001</v>
      </c>
      <c r="M47" s="45">
        <f t="shared" si="5"/>
        <v>9.9860072463768113</v>
      </c>
      <c r="N47" s="46">
        <f t="shared" si="1"/>
        <v>124.00690000000002</v>
      </c>
      <c r="O47" s="28"/>
      <c r="P47" s="15"/>
      <c r="Q47" s="15"/>
    </row>
    <row r="48" spans="1:17" s="16" customFormat="1" ht="192.75" customHeight="1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32508.3</v>
      </c>
      <c r="I48" s="43">
        <v>22310</v>
      </c>
      <c r="J48" s="44">
        <v>26466.882979999998</v>
      </c>
      <c r="K48" s="45">
        <f>J48/I48</f>
        <v>1.1863237552666965</v>
      </c>
      <c r="L48" s="44">
        <f t="shared" si="0"/>
        <v>4156.8829799999985</v>
      </c>
      <c r="M48" s="45">
        <f t="shared" si="5"/>
        <v>0.81415770680103228</v>
      </c>
      <c r="N48" s="46">
        <f t="shared" si="1"/>
        <v>-6041.4170200000008</v>
      </c>
      <c r="O48" s="28"/>
      <c r="P48" s="15"/>
      <c r="Q48" s="15"/>
    </row>
    <row r="49" spans="1:17" s="16" customFormat="1" ht="85.5" customHeight="1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182812.5</v>
      </c>
      <c r="I49" s="43">
        <v>149000</v>
      </c>
      <c r="J49" s="44">
        <v>202725.73486999999</v>
      </c>
      <c r="K49" s="45">
        <f>J49/I49</f>
        <v>1.3605754018120804</v>
      </c>
      <c r="L49" s="44">
        <f t="shared" si="0"/>
        <v>53725.734869999986</v>
      </c>
      <c r="M49" s="45">
        <f t="shared" si="5"/>
        <v>1.1089270967247862</v>
      </c>
      <c r="N49" s="46">
        <f t="shared" si="1"/>
        <v>19913.234869999986</v>
      </c>
      <c r="O49" s="28"/>
      <c r="P49" s="15"/>
      <c r="Q49" s="15"/>
    </row>
    <row r="50" spans="1:17" s="16" customFormat="1" ht="86.25" customHeight="1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326367.3</v>
      </c>
      <c r="I50" s="43">
        <v>256000</v>
      </c>
      <c r="J50" s="44">
        <v>350220.94653999998</v>
      </c>
      <c r="K50" s="45">
        <f>J50/I50</f>
        <v>1.368050572421875</v>
      </c>
      <c r="L50" s="44">
        <f t="shared" si="0"/>
        <v>94220.946539999975</v>
      </c>
      <c r="M50" s="45">
        <f t="shared" si="5"/>
        <v>1.0730883472088042</v>
      </c>
      <c r="N50" s="46">
        <f t="shared" si="1"/>
        <v>23853.646539999987</v>
      </c>
      <c r="O50" s="28"/>
      <c r="P50" s="15"/>
      <c r="Q50" s="15"/>
    </row>
    <row r="51" spans="1:17" s="16" customFormat="1" ht="81.75" customHeight="1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5630</v>
      </c>
      <c r="J51" s="44">
        <v>9507.0218000000004</v>
      </c>
      <c r="K51" s="45">
        <f>J51/I51</f>
        <v>1.6886361989342806</v>
      </c>
      <c r="L51" s="44">
        <f t="shared" si="0"/>
        <v>3877.0218000000004</v>
      </c>
      <c r="M51" s="45">
        <f t="shared" si="5"/>
        <v>1.3483798488093381</v>
      </c>
      <c r="N51" s="46">
        <f t="shared" si="1"/>
        <v>2456.3218000000006</v>
      </c>
      <c r="O51" s="28"/>
      <c r="P51" s="15"/>
      <c r="Q51" s="15"/>
    </row>
    <row r="52" spans="1:17" s="16" customFormat="1" ht="78.75" customHeight="1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1703</v>
      </c>
      <c r="J52" s="44">
        <v>1638.2309</v>
      </c>
      <c r="K52" s="45">
        <f>J52/I52</f>
        <v>0.96196764533176748</v>
      </c>
      <c r="L52" s="44">
        <f t="shared" si="0"/>
        <v>-64.76909999999998</v>
      </c>
      <c r="M52" s="45">
        <f t="shared" si="5"/>
        <v>0.37260465803898379</v>
      </c>
      <c r="N52" s="46">
        <f t="shared" si="1"/>
        <v>-2758.4690999999998</v>
      </c>
      <c r="O52" s="28"/>
      <c r="P52" s="15"/>
      <c r="Q52" s="15"/>
    </row>
    <row r="53" spans="1:17" s="16" customFormat="1" ht="81.75" customHeight="1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5680</v>
      </c>
      <c r="J53" s="44">
        <v>4400.9025799999999</v>
      </c>
      <c r="K53" s="45">
        <v>0</v>
      </c>
      <c r="L53" s="44">
        <f t="shared" si="0"/>
        <v>-1279.0974200000001</v>
      </c>
      <c r="M53" s="45">
        <f t="shared" si="5"/>
        <v>0.73593688628762544</v>
      </c>
      <c r="N53" s="46">
        <f t="shared" si="1"/>
        <v>-1579.0974200000001</v>
      </c>
      <c r="O53" s="28"/>
      <c r="P53" s="15"/>
      <c r="Q53" s="15"/>
    </row>
    <row r="54" spans="1:17" s="16" customFormat="1" ht="78.75" customHeight="1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3870.9</v>
      </c>
      <c r="I54" s="43">
        <v>3341.5</v>
      </c>
      <c r="J54" s="44">
        <v>2563.2063400000002</v>
      </c>
      <c r="K54" s="45">
        <v>0</v>
      </c>
      <c r="L54" s="44">
        <f t="shared" si="0"/>
        <v>-778.29365999999982</v>
      </c>
      <c r="M54" s="45">
        <f t="shared" si="5"/>
        <v>0.662173225864786</v>
      </c>
      <c r="N54" s="46">
        <f t="shared" si="1"/>
        <v>-1307.6936599999999</v>
      </c>
      <c r="O54" s="28"/>
      <c r="P54" s="15"/>
      <c r="Q54" s="15"/>
    </row>
    <row r="55" spans="1:17" s="16" customFormat="1" ht="78.75" customHeight="1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2013.3</v>
      </c>
      <c r="J55" s="38">
        <f>J56</f>
        <v>1551.4552799999999</v>
      </c>
      <c r="K55" s="26">
        <f>J55/I55</f>
        <v>0.77060312919088059</v>
      </c>
      <c r="L55" s="38">
        <f t="shared" si="0"/>
        <v>-461.84472000000005</v>
      </c>
      <c r="M55" s="26">
        <f t="shared" si="5"/>
        <v>0.36822805876628767</v>
      </c>
      <c r="N55" s="27">
        <f t="shared" si="1"/>
        <v>-2661.8447200000001</v>
      </c>
      <c r="O55" s="28"/>
      <c r="P55" s="15"/>
      <c r="Q55" s="15"/>
    </row>
    <row r="56" spans="1:17" s="16" customFormat="1" ht="99" customHeight="1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2013.3</v>
      </c>
      <c r="J56" s="44">
        <v>1551.4552799999999</v>
      </c>
      <c r="K56" s="45">
        <f>J56/I56</f>
        <v>0.77060312919088059</v>
      </c>
      <c r="L56" s="44">
        <f t="shared" si="0"/>
        <v>-461.84472000000005</v>
      </c>
      <c r="M56" s="45">
        <f t="shared" si="5"/>
        <v>0.36822805876628767</v>
      </c>
      <c r="N56" s="46">
        <f t="shared" si="1"/>
        <v>-2661.8447200000001</v>
      </c>
      <c r="O56" s="28"/>
      <c r="P56" s="15"/>
      <c r="Q56" s="15"/>
    </row>
    <row r="57" spans="1:17" s="16" customFormat="1" ht="99" customHeight="1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997.8</v>
      </c>
      <c r="I58" s="38">
        <f>I59+I60</f>
        <v>530</v>
      </c>
      <c r="J58" s="38">
        <f>J59+J60</f>
        <v>934.72087999999997</v>
      </c>
      <c r="K58" s="26">
        <f>J58/I58</f>
        <v>1.7636243018867923</v>
      </c>
      <c r="L58" s="38">
        <f t="shared" si="0"/>
        <v>404.72087999999997</v>
      </c>
      <c r="M58" s="26">
        <f>J58/H58</f>
        <v>0.93678179995991184</v>
      </c>
      <c r="N58" s="27">
        <f t="shared" si="1"/>
        <v>-63.079119999999989</v>
      </c>
      <c r="O58" s="28"/>
      <c r="P58" s="15"/>
      <c r="Q58" s="15"/>
    </row>
    <row r="59" spans="1:17" s="16" customFormat="1" ht="114" customHeight="1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997.8</v>
      </c>
      <c r="I59" s="43">
        <v>530</v>
      </c>
      <c r="J59" s="44">
        <v>898.63720999999998</v>
      </c>
      <c r="K59" s="45">
        <f>J59/I59</f>
        <v>1.6955419056603773</v>
      </c>
      <c r="L59" s="44">
        <f t="shared" si="0"/>
        <v>368.63720999999998</v>
      </c>
      <c r="M59" s="45">
        <f>J59/H59</f>
        <v>0.90061857085588293</v>
      </c>
      <c r="N59" s="46">
        <f t="shared" si="1"/>
        <v>-99.162789999999973</v>
      </c>
      <c r="O59" s="28"/>
      <c r="P59" s="15"/>
      <c r="Q59" s="15"/>
    </row>
    <row r="60" spans="1:17" s="16" customFormat="1" ht="114" customHeight="1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36.083669999999998</v>
      </c>
      <c r="K60" s="45">
        <v>0</v>
      </c>
      <c r="L60" s="44">
        <f t="shared" si="0"/>
        <v>36.083669999999998</v>
      </c>
      <c r="M60" s="45">
        <v>0</v>
      </c>
      <c r="N60" s="46">
        <f t="shared" si="1"/>
        <v>36.083669999999998</v>
      </c>
      <c r="O60" s="28"/>
      <c r="P60" s="15"/>
      <c r="Q60" s="15"/>
    </row>
    <row r="61" spans="1:17" s="16" customFormat="1" ht="174" customHeight="1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-159.15866000000003</v>
      </c>
      <c r="K61" s="26">
        <v>0</v>
      </c>
      <c r="L61" s="38">
        <f t="shared" si="0"/>
        <v>-159.15866000000003</v>
      </c>
      <c r="M61" s="26">
        <v>0</v>
      </c>
      <c r="N61" s="27">
        <f t="shared" si="1"/>
        <v>-159.15866000000003</v>
      </c>
      <c r="O61" s="28"/>
      <c r="P61" s="15"/>
      <c r="Q61" s="15"/>
    </row>
    <row r="62" spans="1:17" s="16" customFormat="1" ht="187.5" customHeight="1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-12.477270000000001</v>
      </c>
      <c r="K62" s="45">
        <v>0</v>
      </c>
      <c r="L62" s="44">
        <f t="shared" si="0"/>
        <v>-12.477270000000001</v>
      </c>
      <c r="M62" s="45">
        <v>0</v>
      </c>
      <c r="N62" s="46">
        <f t="shared" si="1"/>
        <v>-12.477270000000001</v>
      </c>
      <c r="O62" s="28"/>
      <c r="P62" s="15"/>
      <c r="Q62" s="15"/>
    </row>
    <row r="63" spans="1:17" s="16" customFormat="1" ht="195" customHeight="1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-95.72448</v>
      </c>
      <c r="K63" s="45">
        <v>0</v>
      </c>
      <c r="L63" s="44">
        <f t="shared" si="0"/>
        <v>-95.72448</v>
      </c>
      <c r="M63" s="45">
        <v>0</v>
      </c>
      <c r="N63" s="46">
        <f t="shared" si="1"/>
        <v>-95.72448</v>
      </c>
      <c r="O63" s="28"/>
      <c r="P63" s="15"/>
      <c r="Q63" s="15"/>
    </row>
    <row r="64" spans="1:17" s="16" customFormat="1" ht="194.25" customHeight="1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4.5</v>
      </c>
      <c r="K65" s="45">
        <v>0</v>
      </c>
      <c r="L65" s="44">
        <f t="shared" si="0"/>
        <v>4.5</v>
      </c>
      <c r="M65" s="45">
        <v>0</v>
      </c>
      <c r="N65" s="46">
        <f t="shared" si="1"/>
        <v>4.5</v>
      </c>
      <c r="O65" s="28"/>
      <c r="P65" s="15"/>
      <c r="Q65" s="15"/>
    </row>
    <row r="66" spans="1:17" s="16" customFormat="1" ht="186.75" customHeight="1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-12.260429999999999</v>
      </c>
      <c r="K66" s="45">
        <v>0</v>
      </c>
      <c r="L66" s="44">
        <f t="shared" si="0"/>
        <v>-12.260429999999999</v>
      </c>
      <c r="M66" s="45">
        <v>0</v>
      </c>
      <c r="N66" s="46">
        <f t="shared" si="1"/>
        <v>-12.260429999999999</v>
      </c>
      <c r="O66" s="28"/>
      <c r="P66" s="15"/>
      <c r="Q66" s="15"/>
    </row>
    <row r="67" spans="1:17" s="16" customFormat="1" ht="240" customHeight="1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-29.863800000000001</v>
      </c>
      <c r="K67" s="45">
        <v>0</v>
      </c>
      <c r="L67" s="44">
        <f t="shared" si="0"/>
        <v>-29.863800000000001</v>
      </c>
      <c r="M67" s="45">
        <v>0</v>
      </c>
      <c r="N67" s="46">
        <f t="shared" si="1"/>
        <v>-29.863800000000001</v>
      </c>
      <c r="O67" s="28"/>
      <c r="P67" s="15"/>
      <c r="Q67" s="15"/>
    </row>
    <row r="68" spans="1:17" s="16" customFormat="1" ht="189.75" customHeight="1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-13.33268</v>
      </c>
      <c r="K69" s="45">
        <v>0</v>
      </c>
      <c r="L69" s="44">
        <f t="shared" ref="L69:L122" si="6">J69-I69</f>
        <v>-13.33268</v>
      </c>
      <c r="M69" s="45">
        <v>0</v>
      </c>
      <c r="N69" s="46">
        <f t="shared" ref="N69:N122" si="7">J69-H69</f>
        <v>-13.33268</v>
      </c>
      <c r="O69" s="28"/>
      <c r="P69" s="15"/>
      <c r="Q69" s="15"/>
    </row>
    <row r="70" spans="1:17" s="16" customFormat="1" ht="172.5" customHeight="1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211057.7</v>
      </c>
      <c r="I72" s="38">
        <f>I74+I75+I73+I76</f>
        <v>179650</v>
      </c>
      <c r="J72" s="38">
        <f>J74+J75+J73+J76</f>
        <v>229594.36463</v>
      </c>
      <c r="K72" s="26">
        <f>J72/I72</f>
        <v>1.278009265961592</v>
      </c>
      <c r="L72" s="38">
        <f t="shared" si="6"/>
        <v>49944.364629999996</v>
      </c>
      <c r="M72" s="26">
        <f>J72/H72</f>
        <v>1.0878274738614131</v>
      </c>
      <c r="N72" s="27">
        <f t="shared" si="7"/>
        <v>18536.664629999985</v>
      </c>
      <c r="O72" s="28"/>
      <c r="P72" s="15"/>
      <c r="Q72" s="15"/>
    </row>
    <row r="73" spans="1:17" s="16" customFormat="1" ht="133.5" customHeight="1">
      <c r="A73" s="47"/>
      <c r="B73" s="48"/>
      <c r="C73" s="48"/>
      <c r="D73" s="52">
        <v>18050100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-11.18</v>
      </c>
      <c r="K73" s="45">
        <v>0</v>
      </c>
      <c r="L73" s="44">
        <f t="shared" si="6"/>
        <v>-11.18</v>
      </c>
      <c r="M73" s="45">
        <v>0</v>
      </c>
      <c r="N73" s="46">
        <f t="shared" si="7"/>
        <v>-11.18</v>
      </c>
      <c r="O73" s="28"/>
      <c r="P73" s="15"/>
      <c r="Q73" s="15"/>
    </row>
    <row r="74" spans="1:17" s="16" customFormat="1" ht="79.5" customHeight="1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74600</v>
      </c>
      <c r="I74" s="43">
        <v>61950</v>
      </c>
      <c r="J74" s="44">
        <v>76044.711970000004</v>
      </c>
      <c r="K74" s="45">
        <f>J74/I74</f>
        <v>1.2275175459241325</v>
      </c>
      <c r="L74" s="44">
        <f t="shared" si="6"/>
        <v>14094.711970000004</v>
      </c>
      <c r="M74" s="45">
        <f>J74/H74</f>
        <v>1.0193661121983915</v>
      </c>
      <c r="N74" s="46">
        <f t="shared" si="7"/>
        <v>1444.7119700000039</v>
      </c>
      <c r="O74" s="28"/>
      <c r="P74" s="15"/>
      <c r="Q74" s="15"/>
    </row>
    <row r="75" spans="1:17" s="16" customFormat="1" ht="87" customHeight="1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136457.70000000001</v>
      </c>
      <c r="I75" s="43">
        <v>117700</v>
      </c>
      <c r="J75" s="44">
        <v>153558.40443</v>
      </c>
      <c r="K75" s="45">
        <f>J75/I75</f>
        <v>1.3046593409515717</v>
      </c>
      <c r="L75" s="44">
        <f t="shared" si="6"/>
        <v>35858.404429999995</v>
      </c>
      <c r="M75" s="45">
        <f>J75/H75</f>
        <v>1.1253187209662774</v>
      </c>
      <c r="N75" s="46">
        <f t="shared" si="7"/>
        <v>17100.704429999983</v>
      </c>
      <c r="O75" s="28"/>
      <c r="P75" s="15"/>
      <c r="Q75" s="15"/>
    </row>
    <row r="76" spans="1:17" s="16" customFormat="1" ht="87" customHeight="1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36739.769999999997</v>
      </c>
      <c r="I83" s="38">
        <f>I84+I91+I112</f>
        <v>28741.370000000003</v>
      </c>
      <c r="J83" s="38">
        <f>J84+J91+J112</f>
        <v>29596.722389999999</v>
      </c>
      <c r="K83" s="26">
        <f>J83/I83</f>
        <v>1.0297603207501937</v>
      </c>
      <c r="L83" s="38">
        <f t="shared" si="6"/>
        <v>855.35238999999638</v>
      </c>
      <c r="M83" s="26">
        <f>J83/H83</f>
        <v>0.80557723660218894</v>
      </c>
      <c r="N83" s="27">
        <f t="shared" si="7"/>
        <v>-7143.0476099999978</v>
      </c>
      <c r="O83" s="28"/>
      <c r="P83" s="15"/>
      <c r="Q83" s="15"/>
    </row>
    <row r="84" spans="1:17" s="16" customFormat="1" ht="57" customHeight="1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1656.5</v>
      </c>
      <c r="I84" s="38">
        <f>I85+I88</f>
        <v>978</v>
      </c>
      <c r="J84" s="38">
        <f>J85+J88</f>
        <v>1863.90121</v>
      </c>
      <c r="K84" s="26">
        <f>J84/I84</f>
        <v>1.9058294580777095</v>
      </c>
      <c r="L84" s="38">
        <f t="shared" si="6"/>
        <v>885.90120999999999</v>
      </c>
      <c r="M84" s="26">
        <f>J84/H84</f>
        <v>1.125204473287051</v>
      </c>
      <c r="N84" s="27">
        <f t="shared" si="7"/>
        <v>207.40120999999999</v>
      </c>
      <c r="O84" s="28"/>
      <c r="P84" s="15"/>
      <c r="Q84" s="15"/>
    </row>
    <row r="85" spans="1:17" s="16" customFormat="1" ht="252.75" customHeight="1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1221.5</v>
      </c>
      <c r="I85" s="38">
        <f>I87+I86</f>
        <v>774</v>
      </c>
      <c r="J85" s="38">
        <f>J87+J86</f>
        <v>1489.0697599999999</v>
      </c>
      <c r="K85" s="26">
        <f>J85/I85</f>
        <v>1.9238627390180876</v>
      </c>
      <c r="L85" s="38">
        <f t="shared" si="6"/>
        <v>715.06975999999986</v>
      </c>
      <c r="M85" s="26">
        <f>J85/H85</f>
        <v>1.2190501514531313</v>
      </c>
      <c r="N85" s="27">
        <f t="shared" si="7"/>
        <v>267.56975999999986</v>
      </c>
      <c r="O85" s="28"/>
      <c r="P85" s="15"/>
      <c r="Q85" s="15"/>
    </row>
    <row r="86" spans="1:17" s="16" customFormat="1" ht="213" customHeight="1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1221.5</v>
      </c>
      <c r="I86" s="43">
        <v>774</v>
      </c>
      <c r="J86" s="44">
        <v>1438.94175</v>
      </c>
      <c r="K86" s="45">
        <f>J86/I86</f>
        <v>1.8590978682170543</v>
      </c>
      <c r="L86" s="44">
        <f t="shared" si="6"/>
        <v>664.94174999999996</v>
      </c>
      <c r="M86" s="45">
        <f>J86/H86</f>
        <v>1.178012075317233</v>
      </c>
      <c r="N86" s="46">
        <f t="shared" si="7"/>
        <v>217.44174999999996</v>
      </c>
      <c r="O86" s="28"/>
      <c r="P86" s="15"/>
      <c r="Q86" s="15"/>
    </row>
    <row r="87" spans="1:17" s="16" customFormat="1" ht="199.5" customHeight="1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204</v>
      </c>
      <c r="J88" s="38">
        <f>J90+J89</f>
        <v>374.83145000000002</v>
      </c>
      <c r="K88" s="26">
        <f>J88/I88</f>
        <v>1.8374090686274511</v>
      </c>
      <c r="L88" s="38">
        <f t="shared" si="6"/>
        <v>170.83145000000002</v>
      </c>
      <c r="M88" s="26">
        <f t="shared" ref="M88:M93" si="8">J88/H88</f>
        <v>0.86168149425287366</v>
      </c>
      <c r="N88" s="27">
        <f t="shared" si="7"/>
        <v>-60.168549999999982</v>
      </c>
      <c r="O88" s="28"/>
      <c r="P88" s="15"/>
      <c r="Q88" s="15"/>
    </row>
    <row r="89" spans="1:17" s="16" customFormat="1" ht="99.6" customHeight="1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6</v>
      </c>
      <c r="J89" s="44">
        <v>-4.2523400000000002</v>
      </c>
      <c r="K89" s="45">
        <f>J89/I89</f>
        <v>-0.70872333333333337</v>
      </c>
      <c r="L89" s="44">
        <f t="shared" si="6"/>
        <v>-10.25234</v>
      </c>
      <c r="M89" s="45">
        <f t="shared" si="8"/>
        <v>-0.32963875968992251</v>
      </c>
      <c r="N89" s="46">
        <f t="shared" si="7"/>
        <v>-17.152340000000002</v>
      </c>
      <c r="O89" s="28"/>
      <c r="P89" s="15"/>
      <c r="Q89" s="15"/>
    </row>
    <row r="90" spans="1:17" s="16" customFormat="1" ht="120" customHeight="1">
      <c r="A90" s="47"/>
      <c r="B90" s="48"/>
      <c r="C90" s="48"/>
      <c r="D90" s="58" t="s">
        <v>99</v>
      </c>
      <c r="E90" s="42" t="s">
        <v>100</v>
      </c>
      <c r="F90" s="43">
        <v>622.79999999999995</v>
      </c>
      <c r="G90" s="43">
        <v>422.1</v>
      </c>
      <c r="H90" s="43">
        <v>422.1</v>
      </c>
      <c r="I90" s="43">
        <v>198</v>
      </c>
      <c r="J90" s="44">
        <f>369.08379+10</f>
        <v>379.08379000000002</v>
      </c>
      <c r="K90" s="45">
        <f>J90/I90</f>
        <v>1.914564595959596</v>
      </c>
      <c r="L90" s="44">
        <f t="shared" si="6"/>
        <v>181.08379000000002</v>
      </c>
      <c r="M90" s="45">
        <f t="shared" si="8"/>
        <v>0.89809000236910685</v>
      </c>
      <c r="N90" s="46">
        <f t="shared" si="7"/>
        <v>-43.016210000000001</v>
      </c>
      <c r="O90" s="28"/>
      <c r="P90" s="15"/>
      <c r="Q90" s="15"/>
    </row>
    <row r="91" spans="1:17" s="16" customFormat="1" ht="141" customHeight="1">
      <c r="A91" s="47"/>
      <c r="B91" s="48"/>
      <c r="C91" s="48"/>
      <c r="D91" s="49">
        <v>22000000</v>
      </c>
      <c r="E91" s="50" t="s">
        <v>101</v>
      </c>
      <c r="F91" s="37">
        <v>16081.2</v>
      </c>
      <c r="G91" s="38">
        <f>G92+G105+G107</f>
        <v>29288.699999999997</v>
      </c>
      <c r="H91" s="38">
        <f>H92+H105+H107</f>
        <v>34427.369999999995</v>
      </c>
      <c r="I91" s="38">
        <f>I92+I105+I107</f>
        <v>27342.370000000003</v>
      </c>
      <c r="J91" s="38">
        <f>J92+J105+J107</f>
        <v>27155.583459999998</v>
      </c>
      <c r="K91" s="26">
        <f>J91/I91</f>
        <v>0.99316860462352008</v>
      </c>
      <c r="L91" s="38">
        <f t="shared" si="6"/>
        <v>-186.78654000000461</v>
      </c>
      <c r="M91" s="26">
        <f t="shared" si="8"/>
        <v>0.78877891224336916</v>
      </c>
      <c r="N91" s="27">
        <f t="shared" si="7"/>
        <v>-7271.7865399999973</v>
      </c>
      <c r="O91" s="28"/>
      <c r="P91" s="15"/>
      <c r="Q91" s="15"/>
    </row>
    <row r="92" spans="1:17" s="16" customFormat="1" ht="101.25" customHeight="1">
      <c r="A92" s="47"/>
      <c r="B92" s="48"/>
      <c r="C92" s="48"/>
      <c r="D92" s="41">
        <v>22010000</v>
      </c>
      <c r="E92" s="59" t="s">
        <v>102</v>
      </c>
      <c r="F92" s="60">
        <f>F97+F98+F99+F100+F101+F104+F96+F93</f>
        <v>10982.6</v>
      </c>
      <c r="G92" s="60">
        <f>G93+G96+G97+G98+G99+G100+G101+G104+G102+G103</f>
        <v>24064.699999999997</v>
      </c>
      <c r="H92" s="60">
        <f>H93+H96+H97+H98+H99+H100+H101+H104+H102+H103+H94+H95</f>
        <v>29174.469999999998</v>
      </c>
      <c r="I92" s="60">
        <v>23246.97</v>
      </c>
      <c r="J92" s="60">
        <f>J93+J96+J97+J98+J99+J100+J101+J104+J102+J103+J94+J95</f>
        <v>23424.570529999997</v>
      </c>
      <c r="K92" s="45">
        <f>J92/I92</f>
        <v>1.0076397281021998</v>
      </c>
      <c r="L92" s="44">
        <f t="shared" si="6"/>
        <v>177.60052999999607</v>
      </c>
      <c r="M92" s="45">
        <f t="shared" si="8"/>
        <v>0.80291331873381078</v>
      </c>
      <c r="N92" s="46">
        <f t="shared" si="7"/>
        <v>-5749.8994700000003</v>
      </c>
      <c r="O92" s="28"/>
      <c r="P92" s="15"/>
      <c r="Q92" s="15"/>
    </row>
    <row r="93" spans="1:17" s="16" customFormat="1" ht="101.25" customHeight="1">
      <c r="A93" s="47"/>
      <c r="B93" s="48"/>
      <c r="C93" s="48"/>
      <c r="D93" s="52">
        <v>22010200</v>
      </c>
      <c r="E93" s="42" t="s">
        <v>103</v>
      </c>
      <c r="F93" s="60">
        <v>5</v>
      </c>
      <c r="G93" s="44">
        <v>0.3</v>
      </c>
      <c r="H93" s="44">
        <v>0.3</v>
      </c>
      <c r="I93" s="60">
        <v>0.1</v>
      </c>
      <c r="J93" s="60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>
      <c r="A94" s="47"/>
      <c r="B94" s="48"/>
      <c r="C94" s="48"/>
      <c r="D94" s="52">
        <v>22010300</v>
      </c>
      <c r="E94" s="42" t="s">
        <v>104</v>
      </c>
      <c r="F94" s="60"/>
      <c r="G94" s="44">
        <v>0</v>
      </c>
      <c r="H94" s="44">
        <v>290</v>
      </c>
      <c r="I94" s="60">
        <v>290</v>
      </c>
      <c r="J94" s="44">
        <v>684.91968999999995</v>
      </c>
      <c r="K94" s="45">
        <v>0</v>
      </c>
      <c r="L94" s="44">
        <f t="shared" si="6"/>
        <v>394.91968999999995</v>
      </c>
      <c r="M94" s="45">
        <v>0</v>
      </c>
      <c r="N94" s="46">
        <f t="shared" si="7"/>
        <v>394.91968999999995</v>
      </c>
      <c r="O94" s="28"/>
      <c r="P94" s="15"/>
      <c r="Q94" s="15"/>
    </row>
    <row r="95" spans="1:17" s="16" customFormat="1" ht="101.25" customHeight="1">
      <c r="A95" s="47"/>
      <c r="B95" s="48"/>
      <c r="C95" s="48"/>
      <c r="D95" s="52">
        <v>22010500</v>
      </c>
      <c r="E95" s="42" t="s">
        <v>105</v>
      </c>
      <c r="F95" s="60"/>
      <c r="G95" s="60">
        <v>0</v>
      </c>
      <c r="H95" s="60">
        <v>0</v>
      </c>
      <c r="I95" s="60">
        <v>0</v>
      </c>
      <c r="J95" s="44">
        <v>2.34</v>
      </c>
      <c r="K95" s="45">
        <v>0</v>
      </c>
      <c r="L95" s="44">
        <f t="shared" si="6"/>
        <v>2.34</v>
      </c>
      <c r="M95" s="45">
        <v>0</v>
      </c>
      <c r="N95" s="46">
        <f t="shared" si="7"/>
        <v>2.34</v>
      </c>
      <c r="O95" s="28"/>
      <c r="P95" s="15"/>
      <c r="Q95" s="15"/>
    </row>
    <row r="96" spans="1:17" s="16" customFormat="1" ht="111" customHeight="1">
      <c r="A96" s="47"/>
      <c r="B96" s="48"/>
      <c r="C96" s="48"/>
      <c r="D96" s="52">
        <v>22010600</v>
      </c>
      <c r="E96" s="42" t="s">
        <v>106</v>
      </c>
      <c r="F96" s="43">
        <v>2</v>
      </c>
      <c r="G96" s="43">
        <v>6.2</v>
      </c>
      <c r="H96" s="43">
        <v>6.2</v>
      </c>
      <c r="I96" s="43">
        <v>4.0999999999999996</v>
      </c>
      <c r="J96" s="44">
        <v>0</v>
      </c>
      <c r="K96" s="45">
        <v>0</v>
      </c>
      <c r="L96" s="44">
        <f t="shared" si="6"/>
        <v>-4.0999999999999996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>
      <c r="A97" s="47"/>
      <c r="B97" s="48"/>
      <c r="C97" s="48"/>
      <c r="D97" s="52">
        <v>22010700</v>
      </c>
      <c r="E97" s="42" t="s">
        <v>107</v>
      </c>
      <c r="F97" s="43">
        <v>3.5</v>
      </c>
      <c r="G97" s="43">
        <v>0</v>
      </c>
      <c r="H97" s="43">
        <v>0</v>
      </c>
      <c r="I97" s="43">
        <v>0</v>
      </c>
      <c r="J97" s="44">
        <v>7.02</v>
      </c>
      <c r="K97" s="45">
        <v>0</v>
      </c>
      <c r="L97" s="44">
        <f t="shared" si="6"/>
        <v>7.02</v>
      </c>
      <c r="M97" s="45">
        <v>0</v>
      </c>
      <c r="N97" s="46">
        <f t="shared" si="7"/>
        <v>7.02</v>
      </c>
      <c r="O97" s="28"/>
      <c r="P97" s="15"/>
      <c r="Q97" s="15"/>
    </row>
    <row r="98" spans="1:17" s="16" customFormat="1" ht="182.25" customHeight="1">
      <c r="A98" s="47"/>
      <c r="B98" s="48"/>
      <c r="C98" s="48"/>
      <c r="D98" s="52">
        <v>22010900</v>
      </c>
      <c r="E98" s="42" t="s">
        <v>108</v>
      </c>
      <c r="F98" s="43">
        <v>120</v>
      </c>
      <c r="G98" s="43">
        <v>71.599999999999994</v>
      </c>
      <c r="H98" s="43">
        <v>71.599999999999994</v>
      </c>
      <c r="I98" s="43">
        <v>60</v>
      </c>
      <c r="J98" s="44">
        <v>9.9698499999999992</v>
      </c>
      <c r="K98" s="45">
        <f>J98/I98</f>
        <v>0.16616416666666664</v>
      </c>
      <c r="L98" s="44">
        <f t="shared" si="6"/>
        <v>-50.030149999999999</v>
      </c>
      <c r="M98" s="45">
        <f>J98/H98</f>
        <v>0.13924371508379887</v>
      </c>
      <c r="N98" s="46">
        <f t="shared" si="7"/>
        <v>-61.630149999999993</v>
      </c>
      <c r="O98" s="28"/>
      <c r="P98" s="15"/>
      <c r="Q98" s="15"/>
    </row>
    <row r="99" spans="1:17" s="16" customFormat="1" ht="153" customHeight="1">
      <c r="A99" s="47"/>
      <c r="B99" s="48"/>
      <c r="C99" s="48"/>
      <c r="D99" s="52">
        <v>22011000</v>
      </c>
      <c r="E99" s="42" t="s">
        <v>109</v>
      </c>
      <c r="F99" s="43">
        <v>2000</v>
      </c>
      <c r="G99" s="43">
        <v>2815.6</v>
      </c>
      <c r="H99" s="43">
        <v>3815.6</v>
      </c>
      <c r="I99" s="43">
        <v>3000</v>
      </c>
      <c r="J99" s="44">
        <v>2501.56</v>
      </c>
      <c r="K99" s="45">
        <v>0</v>
      </c>
      <c r="L99" s="44">
        <f t="shared" si="6"/>
        <v>-498.44000000000005</v>
      </c>
      <c r="M99" s="45">
        <f>J99/H99</f>
        <v>0.65561379599538738</v>
      </c>
      <c r="N99" s="46">
        <f t="shared" si="7"/>
        <v>-1314.04</v>
      </c>
      <c r="O99" s="28"/>
      <c r="P99" s="15"/>
      <c r="Q99" s="15"/>
    </row>
    <row r="100" spans="1:17" s="16" customFormat="1" ht="144.75" customHeight="1">
      <c r="A100" s="47"/>
      <c r="B100" s="48"/>
      <c r="C100" s="48"/>
      <c r="D100" s="52">
        <v>22011100</v>
      </c>
      <c r="E100" s="42" t="s">
        <v>110</v>
      </c>
      <c r="F100" s="43">
        <v>7878.1</v>
      </c>
      <c r="G100" s="43">
        <v>8307.2999999999993</v>
      </c>
      <c r="H100" s="43">
        <v>10207.299999999999</v>
      </c>
      <c r="I100" s="43">
        <v>8540</v>
      </c>
      <c r="J100" s="44">
        <v>8399.49</v>
      </c>
      <c r="K100" s="45">
        <f>J100/I100</f>
        <v>0.98354683840749413</v>
      </c>
      <c r="L100" s="44">
        <f t="shared" si="6"/>
        <v>-140.51000000000022</v>
      </c>
      <c r="M100" s="45">
        <f>J100/H100</f>
        <v>0.82289048034250001</v>
      </c>
      <c r="N100" s="46">
        <f t="shared" si="7"/>
        <v>-1807.8099999999995</v>
      </c>
      <c r="O100" s="28"/>
      <c r="P100" s="15"/>
      <c r="Q100" s="15"/>
    </row>
    <row r="101" spans="1:17" s="16" customFormat="1" ht="126.75" customHeight="1">
      <c r="A101" s="47"/>
      <c r="B101" s="48"/>
      <c r="C101" s="48"/>
      <c r="D101" s="52">
        <v>22011800</v>
      </c>
      <c r="E101" s="42" t="s">
        <v>111</v>
      </c>
      <c r="F101" s="43">
        <v>974</v>
      </c>
      <c r="G101" s="43">
        <v>1071.9000000000001</v>
      </c>
      <c r="H101" s="43">
        <v>1071.9000000000001</v>
      </c>
      <c r="I101" s="43">
        <v>833</v>
      </c>
      <c r="J101" s="44">
        <v>573.92268000000001</v>
      </c>
      <c r="K101" s="45">
        <f>J101/I101</f>
        <v>0.68898280912364951</v>
      </c>
      <c r="L101" s="44">
        <f t="shared" si="6"/>
        <v>-259.07731999999999</v>
      </c>
      <c r="M101" s="45">
        <f>J101/H101</f>
        <v>0.53542558074447244</v>
      </c>
      <c r="N101" s="46">
        <f t="shared" si="7"/>
        <v>-497.97732000000008</v>
      </c>
      <c r="O101" s="28"/>
      <c r="P101" s="15"/>
      <c r="Q101" s="15"/>
    </row>
    <row r="102" spans="1:17" s="16" customFormat="1" ht="126.75" customHeight="1">
      <c r="A102" s="47"/>
      <c r="B102" s="48"/>
      <c r="C102" s="48"/>
      <c r="D102" s="52">
        <v>22012500</v>
      </c>
      <c r="E102" s="42" t="s">
        <v>112</v>
      </c>
      <c r="F102" s="43"/>
      <c r="G102" s="43">
        <v>11791.8</v>
      </c>
      <c r="H102" s="43">
        <v>13060.07</v>
      </c>
      <c r="I102" s="43">
        <v>9868.27</v>
      </c>
      <c r="J102" s="44">
        <v>10099.528679999999</v>
      </c>
      <c r="K102" s="45">
        <f>J102/I102</f>
        <v>1.0234345716118427</v>
      </c>
      <c r="L102" s="44">
        <f t="shared" si="6"/>
        <v>231.258679999999</v>
      </c>
      <c r="M102" s="45">
        <f>J102/H102</f>
        <v>0.77331351822769712</v>
      </c>
      <c r="N102" s="46">
        <f t="shared" si="7"/>
        <v>-2960.5413200000003</v>
      </c>
      <c r="O102" s="28"/>
      <c r="P102" s="15"/>
      <c r="Q102" s="15"/>
    </row>
    <row r="103" spans="1:17" s="16" customFormat="1" ht="126.75" customHeight="1">
      <c r="A103" s="47"/>
      <c r="B103" s="48"/>
      <c r="C103" s="48"/>
      <c r="D103" s="52">
        <v>22012600</v>
      </c>
      <c r="E103" s="42" t="s">
        <v>113</v>
      </c>
      <c r="F103" s="43"/>
      <c r="G103" s="43">
        <v>0</v>
      </c>
      <c r="H103" s="43">
        <v>579.79999999999995</v>
      </c>
      <c r="I103" s="43">
        <v>579.79999999999995</v>
      </c>
      <c r="J103" s="44">
        <v>1006.62357</v>
      </c>
      <c r="K103" s="45">
        <v>0</v>
      </c>
      <c r="L103" s="44">
        <f t="shared" si="6"/>
        <v>426.82357000000002</v>
      </c>
      <c r="M103" s="45">
        <v>0</v>
      </c>
      <c r="N103" s="46">
        <f t="shared" si="7"/>
        <v>426.82357000000002</v>
      </c>
      <c r="O103" s="28"/>
      <c r="P103" s="15"/>
      <c r="Q103" s="15"/>
    </row>
    <row r="104" spans="1:17" s="16" customFormat="1" ht="320.45" customHeight="1">
      <c r="A104" s="47"/>
      <c r="B104" s="48"/>
      <c r="C104" s="48"/>
      <c r="D104" s="52">
        <v>22012900</v>
      </c>
      <c r="E104" s="61" t="s">
        <v>114</v>
      </c>
      <c r="F104" s="43"/>
      <c r="G104" s="43">
        <v>0</v>
      </c>
      <c r="H104" s="43">
        <v>71.7</v>
      </c>
      <c r="I104" s="43">
        <v>71.7</v>
      </c>
      <c r="J104" s="44">
        <v>139.19605999999999</v>
      </c>
      <c r="K104" s="45">
        <v>0</v>
      </c>
      <c r="L104" s="44">
        <f t="shared" si="6"/>
        <v>67.496059999999986</v>
      </c>
      <c r="M104" s="45">
        <v>0</v>
      </c>
      <c r="N104" s="46">
        <f t="shared" si="7"/>
        <v>67.496059999999986</v>
      </c>
      <c r="O104" s="28"/>
      <c r="P104" s="15"/>
      <c r="Q104" s="15"/>
    </row>
    <row r="105" spans="1:17" s="16" customFormat="1" ht="169.15" customHeight="1">
      <c r="A105" s="47"/>
      <c r="B105" s="48"/>
      <c r="C105" s="48"/>
      <c r="D105" s="35">
        <v>22080000</v>
      </c>
      <c r="E105" s="36" t="s">
        <v>115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1790</v>
      </c>
      <c r="J105" s="51">
        <f>J106</f>
        <v>1393.9117100000001</v>
      </c>
      <c r="K105" s="26">
        <f>J105/I105</f>
        <v>0.77872162569832404</v>
      </c>
      <c r="L105" s="38">
        <f t="shared" si="6"/>
        <v>-396.08828999999992</v>
      </c>
      <c r="M105" s="26">
        <f>J105/H105</f>
        <v>0.64011375367376933</v>
      </c>
      <c r="N105" s="27">
        <f t="shared" si="7"/>
        <v>-783.68828999999982</v>
      </c>
      <c r="O105" s="28"/>
      <c r="P105" s="15"/>
      <c r="Q105" s="15"/>
    </row>
    <row r="106" spans="1:17" s="16" customFormat="1" ht="184.5">
      <c r="A106" s="47"/>
      <c r="B106" s="48"/>
      <c r="C106" s="48"/>
      <c r="D106" s="41">
        <v>22080400</v>
      </c>
      <c r="E106" s="42" t="s">
        <v>116</v>
      </c>
      <c r="F106" s="43">
        <v>4496.8</v>
      </c>
      <c r="G106" s="43">
        <v>2177.6</v>
      </c>
      <c r="H106" s="43">
        <v>2177.6</v>
      </c>
      <c r="I106" s="43">
        <v>1790</v>
      </c>
      <c r="J106" s="44">
        <f>250.23935+1143.67236</f>
        <v>1393.9117100000001</v>
      </c>
      <c r="K106" s="45">
        <f>J106/I106</f>
        <v>0.77872162569832404</v>
      </c>
      <c r="L106" s="44">
        <f t="shared" si="6"/>
        <v>-396.08828999999992</v>
      </c>
      <c r="M106" s="45">
        <f>J106/H106</f>
        <v>0.64011375367376933</v>
      </c>
      <c r="N106" s="46">
        <f t="shared" si="7"/>
        <v>-783.68828999999982</v>
      </c>
      <c r="O106" s="28"/>
      <c r="P106" s="15"/>
      <c r="Q106" s="15"/>
    </row>
    <row r="107" spans="1:17" s="16" customFormat="1" ht="59.25" customHeight="1">
      <c r="A107" s="47"/>
      <c r="B107" s="48"/>
      <c r="C107" s="48"/>
      <c r="D107" s="35">
        <v>22090000</v>
      </c>
      <c r="E107" s="36" t="s">
        <v>117</v>
      </c>
      <c r="F107" s="53">
        <v>601.79999999999995</v>
      </c>
      <c r="G107" s="51">
        <f>G108+G109+G110+G111</f>
        <v>3046.4</v>
      </c>
      <c r="H107" s="51">
        <f>H108+H109+H110+H111</f>
        <v>3075.3</v>
      </c>
      <c r="I107" s="51">
        <f>I108+I109+I110+I111</f>
        <v>2305.4</v>
      </c>
      <c r="J107" s="51">
        <f>J108+J109+J110+J111</f>
        <v>2337.10122</v>
      </c>
      <c r="K107" s="26">
        <f>J107/I107</f>
        <v>1.0137508545154854</v>
      </c>
      <c r="L107" s="38">
        <f t="shared" si="6"/>
        <v>31.701219999999921</v>
      </c>
      <c r="M107" s="26">
        <f>J107/H107</f>
        <v>0.75995877475368256</v>
      </c>
      <c r="N107" s="27">
        <f t="shared" si="7"/>
        <v>-738.19878000000017</v>
      </c>
      <c r="O107" s="28"/>
      <c r="P107" s="15"/>
      <c r="Q107" s="15"/>
    </row>
    <row r="108" spans="1:17" s="16" customFormat="1" ht="124.5" customHeight="1">
      <c r="A108" s="47"/>
      <c r="B108" s="48"/>
      <c r="C108" s="48"/>
      <c r="D108" s="41">
        <v>22090100</v>
      </c>
      <c r="E108" s="42" t="s">
        <v>118</v>
      </c>
      <c r="F108" s="43">
        <v>549</v>
      </c>
      <c r="G108" s="43">
        <v>740</v>
      </c>
      <c r="H108" s="43">
        <v>740</v>
      </c>
      <c r="I108" s="43">
        <v>467.5</v>
      </c>
      <c r="J108" s="44">
        <v>385.01173</v>
      </c>
      <c r="K108" s="45">
        <f>J108/I108</f>
        <v>0.82355450267379682</v>
      </c>
      <c r="L108" s="44">
        <f t="shared" si="6"/>
        <v>-82.48827</v>
      </c>
      <c r="M108" s="45">
        <f>J108/H108</f>
        <v>0.52028612162162158</v>
      </c>
      <c r="N108" s="46">
        <f t="shared" si="7"/>
        <v>-354.98827</v>
      </c>
      <c r="O108" s="28"/>
      <c r="P108" s="15"/>
      <c r="Q108" s="15"/>
    </row>
    <row r="109" spans="1:17" s="16" customFormat="1" ht="93.75" customHeight="1">
      <c r="A109" s="47"/>
      <c r="B109" s="48"/>
      <c r="C109" s="48"/>
      <c r="D109" s="41">
        <v>22090200</v>
      </c>
      <c r="E109" s="42" t="s">
        <v>119</v>
      </c>
      <c r="F109" s="43">
        <v>0</v>
      </c>
      <c r="G109" s="43">
        <v>390</v>
      </c>
      <c r="H109" s="43">
        <v>390</v>
      </c>
      <c r="I109" s="43">
        <v>284</v>
      </c>
      <c r="J109" s="44">
        <v>287.65649999999999</v>
      </c>
      <c r="K109" s="45">
        <f>J109/I109</f>
        <v>1.012875</v>
      </c>
      <c r="L109" s="44">
        <f t="shared" si="6"/>
        <v>3.6564999999999941</v>
      </c>
      <c r="M109" s="45">
        <f>J109/H109</f>
        <v>0.73758076923076921</v>
      </c>
      <c r="N109" s="46">
        <f t="shared" si="7"/>
        <v>-102.34350000000001</v>
      </c>
      <c r="O109" s="28"/>
      <c r="P109" s="15"/>
      <c r="Q109" s="15"/>
    </row>
    <row r="110" spans="1:17" s="16" customFormat="1" ht="272.25" customHeight="1">
      <c r="A110" s="47"/>
      <c r="B110" s="48"/>
      <c r="C110" s="48"/>
      <c r="D110" s="41">
        <v>22090300</v>
      </c>
      <c r="E110" s="42" t="s">
        <v>120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>
      <c r="A111" s="47"/>
      <c r="B111" s="48"/>
      <c r="C111" s="48"/>
      <c r="D111" s="41">
        <v>22090400</v>
      </c>
      <c r="E111" s="42" t="s">
        <v>121</v>
      </c>
      <c r="F111" s="43">
        <v>52.8</v>
      </c>
      <c r="G111" s="43">
        <v>1916.4</v>
      </c>
      <c r="H111" s="43">
        <v>1945.3</v>
      </c>
      <c r="I111" s="43">
        <v>1553.9</v>
      </c>
      <c r="J111" s="44">
        <v>1664.1779899999999</v>
      </c>
      <c r="K111" s="45">
        <f>J111/I111</f>
        <v>1.0709685243580667</v>
      </c>
      <c r="L111" s="44">
        <f t="shared" si="6"/>
        <v>110.27798999999982</v>
      </c>
      <c r="M111" s="45">
        <f>J111/H111</f>
        <v>0.85548655220274505</v>
      </c>
      <c r="N111" s="46">
        <f t="shared" si="7"/>
        <v>-281.12201000000005</v>
      </c>
      <c r="O111" s="28"/>
      <c r="P111" s="15"/>
      <c r="Q111" s="15"/>
    </row>
    <row r="112" spans="1:17" s="16" customFormat="1" ht="62.25" customHeight="1">
      <c r="A112" s="47"/>
      <c r="B112" s="48"/>
      <c r="C112" s="48"/>
      <c r="D112" s="49">
        <v>24000000</v>
      </c>
      <c r="E112" s="36" t="s">
        <v>122</v>
      </c>
      <c r="F112" s="53">
        <v>162.30000000000001</v>
      </c>
      <c r="G112" s="51">
        <f>G114+G113</f>
        <v>183</v>
      </c>
      <c r="H112" s="51">
        <f>H114+H113</f>
        <v>655.9</v>
      </c>
      <c r="I112" s="51">
        <f>I114+I113</f>
        <v>421</v>
      </c>
      <c r="J112" s="51">
        <f>J114+J113</f>
        <v>577.23771999999997</v>
      </c>
      <c r="K112" s="26">
        <f>J112/I112</f>
        <v>1.371110973871734</v>
      </c>
      <c r="L112" s="38">
        <f t="shared" si="6"/>
        <v>156.23771999999997</v>
      </c>
      <c r="M112" s="26">
        <f>J112/H112</f>
        <v>0.88006970574782739</v>
      </c>
      <c r="N112" s="27">
        <f t="shared" si="7"/>
        <v>-78.66228000000001</v>
      </c>
      <c r="O112" s="28"/>
      <c r="P112" s="15"/>
      <c r="Q112" s="15"/>
    </row>
    <row r="113" spans="1:22" s="16" customFormat="1" ht="216" customHeight="1">
      <c r="A113" s="47"/>
      <c r="B113" s="48"/>
      <c r="C113" s="48"/>
      <c r="D113" s="52">
        <v>24030000</v>
      </c>
      <c r="E113" s="42" t="s">
        <v>123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>
      <c r="A114" s="47"/>
      <c r="B114" s="48"/>
      <c r="C114" s="48"/>
      <c r="D114" s="41">
        <v>24060000</v>
      </c>
      <c r="E114" s="59" t="s">
        <v>124</v>
      </c>
      <c r="F114" s="43">
        <v>142.30000000000001</v>
      </c>
      <c r="G114" s="44">
        <f>G115</f>
        <v>183</v>
      </c>
      <c r="H114" s="44">
        <f>H115</f>
        <v>655.9</v>
      </c>
      <c r="I114" s="44">
        <f>I115</f>
        <v>421</v>
      </c>
      <c r="J114" s="44">
        <f>J115</f>
        <v>573.24509999999998</v>
      </c>
      <c r="K114" s="45">
        <f t="shared" ref="K114:K120" si="9">J114/I114</f>
        <v>1.3616273159144892</v>
      </c>
      <c r="L114" s="44">
        <f t="shared" si="6"/>
        <v>152.24509999999998</v>
      </c>
      <c r="M114" s="45">
        <f t="shared" ref="M114:M120" si="10">J114/H114</f>
        <v>0.87398246683945724</v>
      </c>
      <c r="N114" s="46">
        <f t="shared" si="7"/>
        <v>-82.654899999999998</v>
      </c>
      <c r="O114" s="28"/>
      <c r="P114" s="15"/>
      <c r="Q114" s="15"/>
    </row>
    <row r="115" spans="1:22" s="16" customFormat="1" ht="64.5">
      <c r="A115" s="47"/>
      <c r="B115" s="48"/>
      <c r="C115" s="48"/>
      <c r="D115" s="41">
        <v>24060300</v>
      </c>
      <c r="E115" s="59" t="s">
        <v>125</v>
      </c>
      <c r="F115" s="62">
        <v>142.30000000000001</v>
      </c>
      <c r="G115" s="62">
        <v>183</v>
      </c>
      <c r="H115" s="62">
        <v>655.9</v>
      </c>
      <c r="I115" s="62">
        <v>421</v>
      </c>
      <c r="J115" s="63">
        <v>573.24509999999998</v>
      </c>
      <c r="K115" s="45">
        <f t="shared" si="9"/>
        <v>1.3616273159144892</v>
      </c>
      <c r="L115" s="44">
        <f t="shared" si="6"/>
        <v>152.24509999999998</v>
      </c>
      <c r="M115" s="45">
        <f t="shared" si="10"/>
        <v>0.87398246683945724</v>
      </c>
      <c r="N115" s="46">
        <f t="shared" si="7"/>
        <v>-82.654899999999998</v>
      </c>
      <c r="O115" s="28"/>
      <c r="P115" s="15"/>
      <c r="Q115" s="15"/>
    </row>
    <row r="116" spans="1:22" s="16" customFormat="1" ht="63.75">
      <c r="A116" s="47"/>
      <c r="B116" s="48"/>
      <c r="C116" s="48"/>
      <c r="D116" s="49">
        <v>30000000</v>
      </c>
      <c r="E116" s="64" t="s">
        <v>126</v>
      </c>
      <c r="F116" s="37">
        <v>48.4</v>
      </c>
      <c r="G116" s="38">
        <f>G117</f>
        <v>16.899999999999999</v>
      </c>
      <c r="H116" s="38">
        <f>H117</f>
        <v>562.6</v>
      </c>
      <c r="I116" s="38">
        <f>I117</f>
        <v>283.5</v>
      </c>
      <c r="J116" s="38">
        <f>J117</f>
        <v>553.24761999999998</v>
      </c>
      <c r="K116" s="26">
        <f t="shared" si="9"/>
        <v>1.9514907231040564</v>
      </c>
      <c r="L116" s="38">
        <f t="shared" si="6"/>
        <v>269.74761999999998</v>
      </c>
      <c r="M116" s="26">
        <f t="shared" si="10"/>
        <v>0.98337650195520787</v>
      </c>
      <c r="N116" s="27">
        <f t="shared" si="7"/>
        <v>-9.3523800000000392</v>
      </c>
      <c r="O116" s="28"/>
      <c r="P116" s="15"/>
      <c r="Q116" s="15"/>
    </row>
    <row r="117" spans="1:22" s="16" customFormat="1" ht="75.75" customHeight="1">
      <c r="A117" s="47"/>
      <c r="B117" s="48"/>
      <c r="C117" s="48"/>
      <c r="D117" s="35">
        <v>31000000</v>
      </c>
      <c r="E117" s="36" t="s">
        <v>127</v>
      </c>
      <c r="F117" s="65">
        <v>48.4</v>
      </c>
      <c r="G117" s="66">
        <f>G118</f>
        <v>16.899999999999999</v>
      </c>
      <c r="H117" s="66">
        <f>H118</f>
        <v>562.6</v>
      </c>
      <c r="I117" s="66">
        <f>I118</f>
        <v>283.5</v>
      </c>
      <c r="J117" s="66">
        <f>J118+J121</f>
        <v>553.24761999999998</v>
      </c>
      <c r="K117" s="45">
        <f t="shared" si="9"/>
        <v>1.9514907231040564</v>
      </c>
      <c r="L117" s="44">
        <f t="shared" si="6"/>
        <v>269.74761999999998</v>
      </c>
      <c r="M117" s="45">
        <f t="shared" si="10"/>
        <v>0.98337650195520787</v>
      </c>
      <c r="N117" s="46">
        <f t="shared" si="7"/>
        <v>-9.3523800000000392</v>
      </c>
      <c r="O117" s="28"/>
      <c r="P117" s="15"/>
      <c r="Q117" s="15"/>
    </row>
    <row r="118" spans="1:22" s="16" customFormat="1" ht="324" customHeight="1" thickBot="1">
      <c r="A118" s="67"/>
      <c r="B118" s="48"/>
      <c r="C118" s="48"/>
      <c r="D118" s="68">
        <v>31010200</v>
      </c>
      <c r="E118" s="69" t="s">
        <v>128</v>
      </c>
      <c r="F118" s="43">
        <v>48.4</v>
      </c>
      <c r="G118" s="43">
        <v>16.899999999999999</v>
      </c>
      <c r="H118" s="43">
        <v>562.6</v>
      </c>
      <c r="I118" s="43">
        <v>283.5</v>
      </c>
      <c r="J118" s="44">
        <v>553.24761999999998</v>
      </c>
      <c r="K118" s="45">
        <f t="shared" si="9"/>
        <v>1.9514907231040564</v>
      </c>
      <c r="L118" s="44">
        <f t="shared" si="6"/>
        <v>269.74761999999998</v>
      </c>
      <c r="M118" s="45">
        <f t="shared" si="10"/>
        <v>0.98337650195520787</v>
      </c>
      <c r="N118" s="46">
        <f t="shared" si="7"/>
        <v>-9.3523800000000392</v>
      </c>
      <c r="O118" s="28"/>
      <c r="P118" s="15"/>
      <c r="Q118" s="15"/>
    </row>
    <row r="119" spans="1:22" s="74" customFormat="1" ht="46.5" hidden="1" customHeight="1">
      <c r="A119" s="70"/>
      <c r="B119" s="71"/>
      <c r="C119" s="71"/>
      <c r="D119" s="72"/>
      <c r="E119" s="73"/>
      <c r="F119" s="66"/>
      <c r="G119" s="66"/>
      <c r="H119" s="66"/>
      <c r="I119" s="66"/>
      <c r="J119" s="66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9" customFormat="1" ht="90.75" hidden="1" customHeight="1">
      <c r="A120" s="18"/>
      <c r="B120" s="75"/>
      <c r="C120" s="75"/>
      <c r="D120" s="76"/>
      <c r="E120" s="77" t="s">
        <v>129</v>
      </c>
      <c r="F120" s="63"/>
      <c r="G120" s="63"/>
      <c r="H120" s="63"/>
      <c r="I120" s="63"/>
      <c r="J120" s="78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9" customFormat="1" ht="142.5" customHeight="1" thickBot="1">
      <c r="A121" s="80"/>
      <c r="B121" s="75"/>
      <c r="C121" s="75"/>
      <c r="D121" s="81">
        <v>31020000</v>
      </c>
      <c r="E121" s="82" t="s">
        <v>130</v>
      </c>
      <c r="F121" s="63"/>
      <c r="G121" s="63">
        <v>0</v>
      </c>
      <c r="H121" s="63">
        <v>0</v>
      </c>
      <c r="I121" s="63">
        <v>0</v>
      </c>
      <c r="J121" s="78">
        <v>0</v>
      </c>
      <c r="K121" s="83">
        <v>0</v>
      </c>
      <c r="L121" s="63">
        <f t="shared" si="6"/>
        <v>0</v>
      </c>
      <c r="M121" s="83">
        <v>0</v>
      </c>
      <c r="N121" s="84">
        <f t="shared" si="7"/>
        <v>0</v>
      </c>
      <c r="O121" s="28"/>
      <c r="P121" s="15"/>
      <c r="Q121" s="15"/>
    </row>
    <row r="122" spans="1:22" s="79" customFormat="1" ht="75" customHeight="1" thickBot="1">
      <c r="A122" s="85"/>
      <c r="B122" s="71"/>
      <c r="C122" s="71"/>
      <c r="D122" s="86"/>
      <c r="E122" s="87" t="s">
        <v>131</v>
      </c>
      <c r="F122" s="88">
        <v>1096783</v>
      </c>
      <c r="G122" s="89">
        <f>G5+G83+G116</f>
        <v>1855283.4999999998</v>
      </c>
      <c r="H122" s="89">
        <f>H5+H83+H116</f>
        <v>2252735.5700000003</v>
      </c>
      <c r="I122" s="89">
        <f>I5+I83+I116</f>
        <v>1772333.37</v>
      </c>
      <c r="J122" s="89">
        <f>J5+J83+J116</f>
        <v>2122086.3870700002</v>
      </c>
      <c r="K122" s="90">
        <f>J122/I122</f>
        <v>1.1973404230774034</v>
      </c>
      <c r="L122" s="91">
        <f t="shared" si="6"/>
        <v>349753.01707000006</v>
      </c>
      <c r="M122" s="90">
        <f>J122/H122</f>
        <v>0.94200420827465337</v>
      </c>
      <c r="N122" s="92">
        <f t="shared" si="7"/>
        <v>-130649.18293000013</v>
      </c>
      <c r="O122" s="28"/>
      <c r="P122" s="15"/>
      <c r="Q122" s="15"/>
      <c r="V122" s="93"/>
    </row>
    <row r="123" spans="1:22" s="16" customFormat="1" ht="68.25" customHeight="1">
      <c r="A123" s="94"/>
      <c r="B123" s="95"/>
      <c r="C123" s="95"/>
      <c r="D123" s="96"/>
      <c r="E123" s="97"/>
      <c r="F123" s="98"/>
      <c r="G123" s="98"/>
      <c r="H123" s="98"/>
      <c r="I123" s="98"/>
      <c r="J123" s="99"/>
      <c r="K123" s="99"/>
      <c r="L123" s="99"/>
      <c r="M123" s="100"/>
      <c r="N123" s="101"/>
      <c r="O123" s="15"/>
      <c r="P123" s="15"/>
      <c r="Q123" s="15"/>
    </row>
    <row r="124" spans="1:22" s="16" customFormat="1" ht="92.25" customHeight="1">
      <c r="A124" s="102"/>
      <c r="B124" s="102"/>
      <c r="C124" s="102"/>
      <c r="D124" s="103"/>
      <c r="E124" s="104"/>
      <c r="F124" s="105"/>
      <c r="G124" s="105"/>
      <c r="H124" s="105"/>
      <c r="I124" s="105"/>
      <c r="J124" s="106"/>
      <c r="K124" s="106"/>
      <c r="L124" s="107"/>
      <c r="M124" s="108"/>
      <c r="N124" s="109"/>
      <c r="O124" s="15"/>
      <c r="P124" s="15"/>
      <c r="Q124" s="15"/>
    </row>
    <row r="125" spans="1:22" s="16" customFormat="1" ht="36" customHeight="1">
      <c r="A125" s="110"/>
      <c r="B125" s="110"/>
      <c r="C125" s="110"/>
      <c r="D125" s="111"/>
      <c r="E125" s="112"/>
      <c r="F125" s="113"/>
      <c r="G125" s="113"/>
      <c r="H125" s="113"/>
      <c r="I125" s="113"/>
      <c r="J125" s="114"/>
      <c r="K125" s="114"/>
      <c r="L125" s="114"/>
      <c r="M125" s="115"/>
      <c r="N125" s="116"/>
      <c r="O125" s="15"/>
      <c r="P125" s="15"/>
      <c r="Q125" s="15"/>
    </row>
    <row r="126" spans="1:22" s="16" customFormat="1" ht="30.75">
      <c r="A126" s="110"/>
      <c r="B126" s="110"/>
      <c r="C126" s="110"/>
      <c r="D126" s="117"/>
      <c r="E126" s="112"/>
      <c r="F126" s="113"/>
      <c r="G126" s="113"/>
      <c r="H126" s="113"/>
      <c r="I126" s="113"/>
      <c r="J126" s="114"/>
      <c r="K126" s="114"/>
      <c r="L126" s="114"/>
      <c r="M126" s="115"/>
      <c r="N126" s="116"/>
      <c r="O126" s="15"/>
      <c r="P126" s="15"/>
      <c r="Q126" s="15"/>
    </row>
    <row r="127" spans="1:22" s="16" customFormat="1" ht="39.75" customHeight="1">
      <c r="A127" s="110"/>
      <c r="B127" s="110"/>
      <c r="C127" s="110"/>
      <c r="D127" s="117"/>
      <c r="E127" s="112"/>
      <c r="F127" s="113"/>
      <c r="G127" s="113"/>
      <c r="H127" s="113"/>
      <c r="I127" s="113"/>
      <c r="J127" s="114"/>
      <c r="K127" s="114"/>
      <c r="L127" s="114"/>
      <c r="M127" s="115"/>
      <c r="N127" s="116"/>
      <c r="O127" s="15"/>
      <c r="P127" s="15"/>
      <c r="Q127" s="15"/>
    </row>
    <row r="128" spans="1:22" s="16" customFormat="1" ht="61.5" customHeight="1">
      <c r="A128" s="110"/>
      <c r="B128" s="110"/>
      <c r="C128" s="110"/>
      <c r="D128" s="118"/>
      <c r="E128" s="119"/>
      <c r="F128" s="120"/>
      <c r="G128" s="120"/>
      <c r="H128" s="120"/>
      <c r="I128" s="121"/>
      <c r="J128" s="114"/>
      <c r="K128" s="114"/>
      <c r="L128" s="114"/>
      <c r="M128" s="115"/>
      <c r="N128" s="116"/>
      <c r="O128" s="15"/>
      <c r="P128" s="15"/>
      <c r="Q128" s="15"/>
    </row>
    <row r="129" spans="1:17" s="16" customFormat="1" ht="59.25" hidden="1" customHeight="1">
      <c r="A129" s="110"/>
      <c r="B129" s="110"/>
      <c r="C129" s="110"/>
      <c r="D129" s="118"/>
      <c r="E129" s="119"/>
      <c r="F129" s="120"/>
      <c r="G129" s="120"/>
      <c r="H129" s="120"/>
      <c r="I129" s="121"/>
      <c r="J129" s="114"/>
      <c r="K129" s="114"/>
      <c r="L129" s="114"/>
      <c r="M129" s="115"/>
      <c r="N129" s="116"/>
      <c r="O129" s="15"/>
      <c r="P129" s="15"/>
      <c r="Q129" s="15"/>
    </row>
    <row r="130" spans="1:17" s="16" customFormat="1" ht="69" hidden="1" customHeight="1">
      <c r="A130" s="110"/>
      <c r="B130" s="110"/>
      <c r="C130" s="110"/>
      <c r="D130" s="117"/>
      <c r="E130" s="112"/>
      <c r="F130" s="113"/>
      <c r="G130" s="113"/>
      <c r="H130" s="113"/>
      <c r="I130" s="121"/>
      <c r="J130" s="114"/>
      <c r="K130" s="114"/>
      <c r="L130" s="114"/>
      <c r="M130" s="115"/>
      <c r="N130" s="116"/>
      <c r="O130" s="15"/>
      <c r="P130" s="15"/>
      <c r="Q130" s="15"/>
    </row>
    <row r="131" spans="1:17" s="16" customFormat="1" ht="103.5" customHeight="1">
      <c r="A131" s="110"/>
      <c r="B131" s="110"/>
      <c r="C131" s="110"/>
      <c r="D131" s="117"/>
      <c r="E131" s="112"/>
      <c r="F131" s="113"/>
      <c r="G131" s="113"/>
      <c r="H131" s="113"/>
      <c r="I131" s="113"/>
      <c r="J131" s="114"/>
      <c r="K131" s="114"/>
      <c r="L131" s="114"/>
      <c r="M131" s="115"/>
      <c r="N131" s="116"/>
      <c r="O131" s="15"/>
      <c r="P131" s="15"/>
      <c r="Q131" s="15"/>
    </row>
    <row r="132" spans="1:17" s="16" customFormat="1" ht="30.75">
      <c r="A132" s="110"/>
      <c r="B132" s="110"/>
      <c r="C132" s="110"/>
      <c r="D132" s="117"/>
      <c r="E132" s="112"/>
      <c r="F132" s="113"/>
      <c r="G132" s="113"/>
      <c r="H132" s="113"/>
      <c r="I132" s="121"/>
      <c r="J132" s="114"/>
      <c r="K132" s="114"/>
      <c r="L132" s="114"/>
      <c r="M132" s="115"/>
      <c r="N132" s="116"/>
      <c r="O132" s="15"/>
      <c r="P132" s="15"/>
      <c r="Q132" s="15"/>
    </row>
    <row r="133" spans="1:17" s="16" customFormat="1" ht="30.75" hidden="1">
      <c r="A133" s="110"/>
      <c r="B133" s="110"/>
      <c r="C133" s="110"/>
      <c r="D133" s="117"/>
      <c r="E133" s="112"/>
      <c r="F133" s="113"/>
      <c r="G133" s="113"/>
      <c r="H133" s="113"/>
      <c r="I133" s="121"/>
      <c r="J133" s="114"/>
      <c r="K133" s="114"/>
      <c r="L133" s="114"/>
      <c r="M133" s="115"/>
      <c r="N133" s="116"/>
      <c r="O133" s="15"/>
      <c r="P133" s="15"/>
      <c r="Q133" s="15"/>
    </row>
    <row r="134" spans="1:17" s="16" customFormat="1" ht="163.5" customHeight="1">
      <c r="A134" s="110"/>
      <c r="B134" s="110"/>
      <c r="C134" s="110"/>
      <c r="D134" s="117"/>
      <c r="E134" s="112"/>
      <c r="F134" s="113"/>
      <c r="G134" s="113"/>
      <c r="H134" s="113"/>
      <c r="I134" s="113"/>
      <c r="J134" s="114"/>
      <c r="K134" s="114"/>
      <c r="L134" s="114"/>
      <c r="M134" s="115"/>
      <c r="N134" s="116"/>
      <c r="O134" s="15"/>
      <c r="P134" s="15"/>
      <c r="Q134" s="15"/>
    </row>
    <row r="135" spans="1:17" s="16" customFormat="1" ht="30.75">
      <c r="A135" s="110"/>
      <c r="B135" s="110"/>
      <c r="C135" s="110"/>
      <c r="D135" s="117"/>
      <c r="E135" s="112"/>
      <c r="F135" s="113"/>
      <c r="G135" s="113"/>
      <c r="H135" s="113"/>
      <c r="I135" s="113"/>
      <c r="J135" s="114"/>
      <c r="K135" s="114"/>
      <c r="L135" s="114"/>
      <c r="M135" s="115"/>
      <c r="N135" s="116"/>
      <c r="O135" s="15"/>
      <c r="P135" s="15"/>
      <c r="Q135" s="15"/>
    </row>
    <row r="136" spans="1:17" s="16" customFormat="1" ht="30.75">
      <c r="A136" s="110"/>
      <c r="B136" s="110"/>
      <c r="C136" s="110"/>
      <c r="D136" s="117"/>
      <c r="E136" s="112"/>
      <c r="F136" s="113"/>
      <c r="G136" s="113"/>
      <c r="H136" s="113"/>
      <c r="I136" s="113"/>
      <c r="J136" s="114"/>
      <c r="K136" s="114"/>
      <c r="L136" s="114"/>
      <c r="M136" s="115"/>
      <c r="N136" s="116"/>
      <c r="O136" s="15"/>
      <c r="P136" s="15"/>
      <c r="Q136" s="15"/>
    </row>
    <row r="137" spans="1:17" s="16" customFormat="1" ht="30.75" hidden="1">
      <c r="A137" s="110"/>
      <c r="B137" s="110"/>
      <c r="C137" s="110"/>
      <c r="D137" s="117"/>
      <c r="E137" s="112"/>
      <c r="F137" s="113"/>
      <c r="G137" s="113"/>
      <c r="H137" s="113"/>
      <c r="I137" s="121"/>
      <c r="J137" s="114"/>
      <c r="K137" s="114"/>
      <c r="L137" s="114"/>
      <c r="M137" s="115"/>
      <c r="N137" s="116"/>
      <c r="O137" s="15"/>
      <c r="P137" s="15"/>
      <c r="Q137" s="15"/>
    </row>
    <row r="138" spans="1:17" s="16" customFormat="1" ht="91.5" customHeight="1">
      <c r="A138" s="110"/>
      <c r="B138" s="110"/>
      <c r="C138" s="110"/>
      <c r="D138" s="117"/>
      <c r="E138" s="112"/>
      <c r="F138" s="113"/>
      <c r="G138" s="113"/>
      <c r="H138" s="113"/>
      <c r="I138" s="113"/>
      <c r="J138" s="114"/>
      <c r="K138" s="114"/>
      <c r="L138" s="114"/>
      <c r="M138" s="115"/>
      <c r="N138" s="116"/>
      <c r="O138" s="15"/>
      <c r="P138" s="15"/>
      <c r="Q138" s="15"/>
    </row>
    <row r="139" spans="1:17" s="16" customFormat="1" ht="135.75" customHeight="1">
      <c r="A139" s="110"/>
      <c r="B139" s="110"/>
      <c r="C139" s="110"/>
      <c r="D139" s="117"/>
      <c r="E139" s="112"/>
      <c r="F139" s="113"/>
      <c r="G139" s="113"/>
      <c r="H139" s="113"/>
      <c r="I139" s="113"/>
      <c r="J139" s="114"/>
      <c r="K139" s="114"/>
      <c r="L139" s="114"/>
      <c r="M139" s="115"/>
      <c r="N139" s="116"/>
      <c r="O139" s="15"/>
      <c r="P139" s="15"/>
      <c r="Q139" s="15"/>
    </row>
    <row r="140" spans="1:17" s="16" customFormat="1" ht="36" customHeight="1">
      <c r="A140" s="110"/>
      <c r="B140" s="110"/>
      <c r="C140" s="110"/>
      <c r="D140" s="117"/>
      <c r="E140" s="112"/>
      <c r="F140" s="113"/>
      <c r="G140" s="113"/>
      <c r="H140" s="113"/>
      <c r="I140" s="113"/>
      <c r="J140" s="114"/>
      <c r="K140" s="114"/>
      <c r="L140" s="114"/>
      <c r="M140" s="115"/>
      <c r="N140" s="116"/>
      <c r="O140" s="15"/>
      <c r="P140" s="15"/>
      <c r="Q140" s="15"/>
    </row>
    <row r="141" spans="1:17" s="16" customFormat="1" ht="32.25" hidden="1" customHeight="1">
      <c r="A141" s="110"/>
      <c r="B141" s="110"/>
      <c r="C141" s="110"/>
      <c r="D141" s="118"/>
      <c r="E141" s="119"/>
      <c r="F141" s="120"/>
      <c r="G141" s="120"/>
      <c r="H141" s="120"/>
      <c r="I141" s="121"/>
      <c r="J141" s="114"/>
      <c r="K141" s="114"/>
      <c r="L141" s="114"/>
      <c r="M141" s="115"/>
      <c r="N141" s="116"/>
      <c r="O141" s="15"/>
      <c r="P141" s="15"/>
      <c r="Q141" s="15"/>
    </row>
    <row r="142" spans="1:17" s="16" customFormat="1" ht="50.25" hidden="1" customHeight="1">
      <c r="A142" s="110"/>
      <c r="B142" s="110"/>
      <c r="C142" s="110"/>
      <c r="D142" s="118"/>
      <c r="E142" s="119"/>
      <c r="F142" s="120"/>
      <c r="G142" s="120"/>
      <c r="H142" s="120"/>
      <c r="I142" s="121"/>
      <c r="J142" s="114"/>
      <c r="K142" s="114"/>
      <c r="L142" s="114"/>
      <c r="M142" s="115"/>
      <c r="N142" s="116"/>
      <c r="O142" s="15"/>
      <c r="P142" s="15"/>
      <c r="Q142" s="15"/>
    </row>
    <row r="143" spans="1:17" s="124" customFormat="1" ht="160.5" customHeight="1" thickBot="1">
      <c r="A143" s="122"/>
      <c r="B143" s="123"/>
      <c r="C143" s="123"/>
      <c r="D143" s="118"/>
      <c r="E143" s="112"/>
      <c r="F143" s="113"/>
      <c r="G143" s="113"/>
      <c r="H143" s="113"/>
      <c r="I143" s="113"/>
      <c r="J143" s="114"/>
      <c r="K143" s="114"/>
      <c r="L143" s="114"/>
      <c r="M143" s="115"/>
      <c r="N143" s="116"/>
      <c r="O143" s="15"/>
      <c r="P143" s="15"/>
      <c r="Q143" s="15"/>
    </row>
    <row r="144" spans="1:17" s="74" customFormat="1" ht="49.5" hidden="1" customHeight="1" thickBot="1">
      <c r="A144" s="125"/>
      <c r="B144" s="126"/>
      <c r="C144" s="126"/>
      <c r="D144" s="127"/>
      <c r="E144" s="128"/>
      <c r="F144" s="129"/>
      <c r="G144" s="129"/>
      <c r="H144" s="129"/>
      <c r="I144" s="129"/>
      <c r="J144" s="129"/>
      <c r="K144" s="129"/>
      <c r="L144" s="129"/>
      <c r="M144" s="115"/>
      <c r="N144" s="116"/>
      <c r="O144" s="15"/>
      <c r="P144" s="15"/>
      <c r="Q144" s="15"/>
    </row>
    <row r="145" spans="1:17" s="135" customFormat="1" ht="100.5" hidden="1" customHeight="1" thickBot="1">
      <c r="A145" s="130"/>
      <c r="B145" s="95"/>
      <c r="C145" s="95"/>
      <c r="D145" s="127"/>
      <c r="E145" s="131"/>
      <c r="F145" s="132"/>
      <c r="G145" s="132"/>
      <c r="H145" s="132"/>
      <c r="I145" s="132"/>
      <c r="J145" s="132"/>
      <c r="K145" s="132"/>
      <c r="L145" s="132"/>
      <c r="M145" s="133"/>
      <c r="N145" s="134"/>
      <c r="O145" s="15"/>
      <c r="P145" s="15"/>
      <c r="Q145" s="15"/>
    </row>
    <row r="146" spans="1:17" s="142" customFormat="1" ht="54" customHeight="1" thickBot="1">
      <c r="A146" s="136"/>
      <c r="B146" s="136"/>
      <c r="C146" s="136"/>
      <c r="D146" s="137"/>
      <c r="E146" s="138"/>
      <c r="F146" s="139"/>
      <c r="G146" s="139"/>
      <c r="H146" s="139"/>
      <c r="I146" s="139"/>
      <c r="J146" s="139"/>
      <c r="K146" s="139"/>
      <c r="L146" s="139"/>
      <c r="M146" s="140"/>
      <c r="N146" s="141"/>
      <c r="O146" s="11"/>
      <c r="P146" s="11"/>
      <c r="Q146" s="11"/>
    </row>
    <row r="147" spans="1:17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</row>
    <row r="148" spans="1:17">
      <c r="J148" s="143"/>
      <c r="K148" s="143"/>
      <c r="L148" s="143"/>
    </row>
    <row r="149" spans="1:17">
      <c r="J149" s="143"/>
      <c r="K149" s="143"/>
      <c r="L149" s="143"/>
    </row>
    <row r="150" spans="1:17">
      <c r="J150" s="143"/>
      <c r="K150" s="143"/>
      <c r="L150" s="143"/>
    </row>
    <row r="156" spans="1:17" s="145" customFormat="1"/>
    <row r="157" spans="1:17" s="145" customFormat="1"/>
    <row r="158" spans="1:17" s="145" customFormat="1"/>
    <row r="159" spans="1:17" s="145" customFormat="1"/>
    <row r="160" spans="1:17" s="145" customFormat="1"/>
    <row r="161" s="145" customFormat="1"/>
    <row r="162" s="145" customFormat="1"/>
    <row r="163" s="145" customFormat="1"/>
    <row r="164" s="145" customFormat="1"/>
    <row r="165" s="145" customFormat="1"/>
    <row r="166" s="145" customFormat="1"/>
    <row r="167" s="145" customFormat="1"/>
    <row r="168" s="145" customFormat="1"/>
    <row r="169" s="145" customFormat="1"/>
    <row r="170" s="145" customFormat="1"/>
    <row r="171" s="145" customFormat="1"/>
    <row r="172" s="145" customFormat="1"/>
    <row r="173" s="145" customFormat="1"/>
    <row r="174" s="145" customFormat="1"/>
    <row r="175" s="145" customFormat="1"/>
    <row r="176" s="145" customFormat="1"/>
    <row r="177" s="145" customFormat="1"/>
    <row r="178" s="145" customFormat="1"/>
    <row r="179" s="145" customFormat="1"/>
    <row r="180" s="145" customFormat="1"/>
    <row r="181" s="145" customFormat="1"/>
    <row r="182" s="145" customFormat="1"/>
    <row r="183" s="145" customFormat="1"/>
    <row r="184" s="145" customFormat="1"/>
    <row r="185" s="145" customFormat="1"/>
    <row r="186" s="145" customFormat="1"/>
    <row r="187" s="145" customFormat="1"/>
    <row r="188" s="145" customFormat="1"/>
    <row r="189" s="145" customFormat="1"/>
    <row r="190" s="145" customFormat="1"/>
    <row r="191" s="145" customFormat="1"/>
    <row r="192" s="145" customFormat="1"/>
    <row r="193" s="145" customFormat="1"/>
    <row r="194" s="145" customFormat="1"/>
    <row r="195" s="145" customFormat="1"/>
    <row r="196" s="145" customFormat="1"/>
    <row r="197" s="145" customFormat="1"/>
    <row r="198" s="145" customFormat="1"/>
    <row r="199" s="145" customFormat="1"/>
    <row r="200" s="145" customFormat="1"/>
    <row r="201" s="145" customFormat="1"/>
    <row r="202" s="145" customFormat="1"/>
    <row r="203" s="145" customFormat="1"/>
    <row r="204" s="145" customFormat="1"/>
    <row r="205" s="145" customFormat="1"/>
    <row r="206" s="145" customFormat="1"/>
    <row r="207" s="145" customFormat="1"/>
    <row r="208" s="145" customFormat="1"/>
    <row r="209" s="145" customFormat="1"/>
    <row r="210" s="145" customFormat="1"/>
    <row r="211" s="145" customFormat="1"/>
    <row r="212" s="145" customFormat="1"/>
    <row r="213" s="145" customFormat="1"/>
    <row r="214" s="145" customFormat="1"/>
    <row r="215" s="145" customFormat="1"/>
    <row r="216" s="145" customFormat="1"/>
    <row r="217" s="145" customFormat="1"/>
    <row r="218" s="145" customFormat="1"/>
    <row r="219" s="145" customFormat="1"/>
    <row r="220" s="145" customFormat="1"/>
    <row r="221" s="145" customFormat="1"/>
    <row r="222" s="145" customFormat="1"/>
    <row r="223" s="145" customFormat="1"/>
    <row r="224" s="145" customFormat="1"/>
    <row r="225" s="145" customFormat="1"/>
    <row r="226" s="145" customFormat="1"/>
    <row r="227" s="145" customFormat="1"/>
    <row r="228" s="145" customFormat="1"/>
    <row r="229" s="145" customFormat="1"/>
    <row r="230" s="145" customFormat="1"/>
    <row r="231" s="145" customFormat="1"/>
    <row r="232" s="145" customFormat="1"/>
    <row r="233" s="145" customFormat="1"/>
    <row r="234" s="145" customFormat="1"/>
    <row r="235" s="145" customFormat="1"/>
    <row r="236" s="145" customFormat="1"/>
    <row r="237" s="145" customFormat="1"/>
    <row r="238" s="145" customFormat="1"/>
    <row r="239" s="145" customFormat="1"/>
    <row r="240" s="145" customFormat="1"/>
    <row r="241" s="145" customFormat="1"/>
    <row r="242" s="145" customFormat="1"/>
    <row r="243" s="145" customFormat="1"/>
    <row r="244" s="145" customFormat="1"/>
    <row r="245" s="145" customFormat="1"/>
    <row r="246" s="145" customFormat="1"/>
    <row r="247" s="145" customFormat="1"/>
    <row r="248" s="145" customFormat="1"/>
    <row r="249" s="145" customFormat="1"/>
    <row r="250" s="145" customFormat="1"/>
    <row r="251" s="145" customFormat="1"/>
    <row r="252" s="145" customFormat="1"/>
    <row r="253" s="145" customFormat="1"/>
    <row r="254" s="145" customFormat="1"/>
    <row r="255" s="145" customFormat="1"/>
    <row r="256" s="145" customFormat="1"/>
    <row r="257" s="145" customFormat="1"/>
    <row r="258" s="145" customFormat="1"/>
    <row r="259" s="145" customFormat="1"/>
    <row r="260" s="145" customFormat="1"/>
    <row r="261" s="145" customFormat="1"/>
    <row r="262" s="145" customFormat="1"/>
    <row r="263" s="145" customFormat="1"/>
    <row r="264" s="145" customFormat="1"/>
    <row r="265" s="145" customFormat="1"/>
    <row r="266" s="145" customFormat="1"/>
    <row r="267" s="145" customFormat="1"/>
    <row r="268" s="145" customFormat="1"/>
    <row r="269" s="145" customFormat="1"/>
    <row r="270" s="145" customFormat="1"/>
    <row r="271" s="145" customFormat="1"/>
    <row r="272" s="145" customFormat="1"/>
    <row r="273" s="145" customFormat="1"/>
    <row r="274" s="145" customFormat="1"/>
    <row r="275" s="145" customFormat="1"/>
    <row r="276" s="145" customFormat="1"/>
    <row r="277" s="145" customFormat="1"/>
    <row r="278" s="145" customFormat="1"/>
    <row r="279" s="145" customFormat="1"/>
    <row r="280" s="145" customFormat="1"/>
    <row r="281" s="145" customFormat="1"/>
    <row r="282" s="145" customFormat="1"/>
    <row r="283" s="145" customFormat="1"/>
    <row r="284" s="145" customFormat="1"/>
    <row r="285" s="145" customFormat="1"/>
    <row r="286" s="145" customFormat="1"/>
    <row r="287" s="145" customFormat="1"/>
    <row r="288" s="145" customFormat="1"/>
    <row r="289" s="145" customFormat="1"/>
    <row r="290" s="145" customFormat="1"/>
    <row r="291" s="145" customFormat="1"/>
    <row r="292" s="145" customFormat="1"/>
    <row r="293" s="145" customFormat="1"/>
    <row r="294" s="145" customFormat="1"/>
    <row r="295" s="145" customFormat="1"/>
    <row r="296" s="145" customFormat="1"/>
    <row r="297" s="145" customFormat="1"/>
    <row r="298" s="145" customFormat="1"/>
    <row r="299" s="145" customFormat="1"/>
    <row r="300" s="145" customFormat="1"/>
    <row r="301" s="145" customFormat="1"/>
    <row r="302" s="145" customFormat="1"/>
    <row r="303" s="145" customFormat="1"/>
    <row r="304" s="145" customFormat="1"/>
    <row r="305" s="145" customFormat="1"/>
    <row r="306" s="145" customFormat="1"/>
    <row r="307" s="145" customFormat="1"/>
    <row r="308" s="145" customFormat="1"/>
    <row r="309" s="145" customFormat="1"/>
    <row r="310" s="145" customFormat="1"/>
    <row r="311" s="145" customFormat="1"/>
    <row r="312" s="145" customFormat="1"/>
    <row r="313" s="145" customFormat="1"/>
    <row r="314" s="145" customFormat="1"/>
    <row r="315" s="145" customFormat="1"/>
    <row r="316" s="145" customFormat="1"/>
    <row r="317" s="145" customFormat="1"/>
    <row r="318" s="145" customFormat="1"/>
    <row r="319" s="145" customFormat="1"/>
    <row r="320" s="145" customFormat="1"/>
    <row r="321" s="145" customFormat="1"/>
    <row r="322" s="145" customFormat="1"/>
    <row r="323" s="145" customFormat="1"/>
    <row r="324" s="145" customFormat="1"/>
    <row r="325" s="145" customFormat="1"/>
    <row r="326" s="145" customFormat="1"/>
    <row r="327" s="145" customFormat="1"/>
    <row r="328" s="145" customFormat="1"/>
    <row r="329" s="145" customFormat="1"/>
    <row r="330" s="145" customFormat="1"/>
    <row r="331" s="145" customFormat="1"/>
    <row r="332" s="145" customFormat="1"/>
    <row r="333" s="145" customFormat="1"/>
    <row r="334" s="145" customFormat="1"/>
    <row r="335" s="145" customFormat="1"/>
    <row r="336" s="145" customFormat="1"/>
    <row r="337" s="145" customFormat="1"/>
    <row r="338" s="145" customFormat="1"/>
    <row r="339" s="145" customFormat="1"/>
    <row r="340" s="145" customFormat="1"/>
    <row r="341" s="145" customFormat="1"/>
    <row r="342" s="145" customFormat="1"/>
    <row r="343" s="145" customFormat="1"/>
    <row r="344" s="145" customFormat="1"/>
    <row r="345" s="145" customFormat="1"/>
    <row r="346" s="145" customFormat="1"/>
    <row r="347" s="145" customFormat="1"/>
    <row r="348" s="145" customFormat="1"/>
    <row r="349" s="145" customFormat="1"/>
    <row r="350" s="145" customFormat="1"/>
    <row r="351" s="145" customFormat="1"/>
    <row r="352" s="145" customFormat="1"/>
    <row r="353" s="145" customFormat="1"/>
    <row r="354" s="145" customFormat="1"/>
    <row r="355" s="145" customFormat="1"/>
    <row r="356" s="145" customFormat="1"/>
    <row r="357" s="145" customFormat="1"/>
    <row r="358" s="145" customFormat="1"/>
    <row r="359" s="145" customFormat="1"/>
    <row r="360" s="145" customFormat="1"/>
    <row r="361" s="145" customFormat="1"/>
    <row r="362" s="145" customFormat="1"/>
    <row r="363" s="145" customFormat="1"/>
    <row r="364" s="145" customFormat="1"/>
    <row r="365" s="145" customFormat="1"/>
    <row r="366" s="145" customFormat="1"/>
    <row r="367" s="145" customFormat="1"/>
    <row r="368" s="145" customFormat="1"/>
    <row r="369" s="145" customFormat="1"/>
    <row r="370" s="145" customFormat="1"/>
    <row r="371" s="145" customFormat="1"/>
    <row r="372" s="145" customFormat="1"/>
    <row r="373" s="145" customFormat="1"/>
    <row r="374" s="145" customFormat="1"/>
    <row r="375" s="145" customFormat="1"/>
    <row r="376" s="145" customFormat="1"/>
    <row r="377" s="145" customFormat="1"/>
    <row r="378" s="145" customFormat="1"/>
    <row r="379" s="145" customFormat="1"/>
    <row r="380" s="145" customFormat="1"/>
    <row r="381" s="145" customFormat="1"/>
    <row r="382" s="145" customFormat="1"/>
    <row r="383" s="145" customFormat="1"/>
    <row r="384" s="145" customFormat="1"/>
    <row r="385" s="145" customFormat="1"/>
    <row r="386" s="145" customFormat="1"/>
    <row r="387" s="145" customFormat="1"/>
    <row r="388" s="145" customFormat="1"/>
    <row r="389" s="145" customFormat="1"/>
    <row r="390" s="145" customFormat="1"/>
    <row r="391" s="145" customFormat="1"/>
    <row r="392" s="145" customFormat="1"/>
    <row r="393" s="145" customFormat="1"/>
    <row r="394" s="145" customFormat="1"/>
    <row r="395" s="145" customFormat="1"/>
    <row r="396" s="145" customFormat="1"/>
    <row r="397" s="145" customFormat="1"/>
    <row r="398" s="145" customFormat="1"/>
    <row r="399" s="145" customFormat="1"/>
    <row r="400" s="145" customFormat="1"/>
    <row r="401" s="145" customFormat="1"/>
    <row r="402" s="145" customFormat="1"/>
    <row r="403" s="145" customFormat="1"/>
    <row r="404" s="145" customFormat="1"/>
    <row r="405" s="145" customFormat="1"/>
    <row r="406" s="145" customFormat="1"/>
    <row r="407" s="145" customFormat="1"/>
    <row r="408" s="145" customFormat="1"/>
    <row r="409" s="145" customFormat="1"/>
    <row r="410" s="145" customFormat="1"/>
    <row r="411" s="145" customFormat="1"/>
    <row r="412" s="145" customFormat="1"/>
    <row r="413" s="145" customFormat="1"/>
    <row r="414" s="145" customFormat="1"/>
    <row r="415" s="145" customFormat="1"/>
    <row r="416" s="145" customFormat="1"/>
    <row r="417" s="145" customFormat="1"/>
    <row r="418" s="145" customFormat="1"/>
    <row r="419" s="145" customFormat="1"/>
    <row r="420" s="145" customFormat="1"/>
    <row r="421" s="145" customFormat="1"/>
    <row r="422" s="145" customFormat="1"/>
    <row r="423" s="145" customFormat="1"/>
    <row r="424" s="145" customFormat="1"/>
    <row r="425" s="145" customFormat="1"/>
    <row r="426" s="145" customFormat="1"/>
    <row r="427" s="145" customFormat="1"/>
    <row r="428" s="145" customFormat="1"/>
    <row r="429" s="145" customFormat="1"/>
    <row r="430" s="145" customFormat="1"/>
    <row r="431" s="145" customFormat="1"/>
    <row r="432" s="145" customFormat="1"/>
    <row r="433" s="145" customFormat="1"/>
    <row r="434" s="145" customFormat="1"/>
    <row r="435" s="145" customFormat="1"/>
    <row r="436" s="145" customFormat="1"/>
    <row r="437" s="145" customFormat="1"/>
    <row r="438" s="145" customFormat="1"/>
    <row r="439" s="145" customFormat="1"/>
    <row r="440" s="145" customFormat="1"/>
    <row r="441" s="145" customFormat="1"/>
    <row r="442" s="145" customFormat="1"/>
    <row r="443" s="145" customFormat="1"/>
    <row r="444" s="145" customFormat="1"/>
    <row r="445" s="145" customFormat="1"/>
    <row r="446" s="145" customFormat="1"/>
    <row r="447" s="145" customFormat="1"/>
    <row r="448" s="145" customFormat="1"/>
    <row r="449" s="145" customFormat="1"/>
    <row r="450" s="145" customFormat="1"/>
    <row r="451" s="145" customFormat="1"/>
    <row r="452" s="145" customFormat="1"/>
    <row r="453" s="145" customFormat="1"/>
    <row r="454" s="145" customFormat="1"/>
    <row r="455" s="145" customFormat="1"/>
    <row r="456" s="145" customFormat="1"/>
    <row r="457" s="145" customFormat="1"/>
    <row r="458" s="145" customFormat="1"/>
    <row r="459" s="145" customFormat="1"/>
    <row r="460" s="145" customFormat="1"/>
    <row r="461" s="145" customFormat="1"/>
    <row r="462" s="145" customFormat="1"/>
    <row r="463" s="145" customFormat="1"/>
    <row r="464" s="145" customFormat="1"/>
    <row r="465" s="145" customFormat="1"/>
    <row r="466" s="145" customFormat="1"/>
    <row r="467" s="145" customFormat="1"/>
    <row r="468" s="145" customFormat="1"/>
    <row r="469" s="145" customFormat="1"/>
    <row r="470" s="145" customFormat="1"/>
    <row r="471" s="145" customFormat="1"/>
    <row r="472" s="145" customFormat="1"/>
    <row r="473" s="145" customFormat="1"/>
    <row r="474" s="145" customFormat="1"/>
    <row r="475" s="145" customFormat="1"/>
    <row r="476" s="145" customFormat="1"/>
    <row r="477" s="145" customFormat="1"/>
    <row r="478" s="145" customFormat="1"/>
    <row r="479" s="145" customFormat="1"/>
    <row r="480" s="145" customFormat="1"/>
    <row r="481" s="145" customFormat="1"/>
    <row r="482" s="145" customFormat="1"/>
    <row r="483" s="145" customFormat="1"/>
    <row r="484" s="145" customFormat="1"/>
    <row r="485" s="145" customFormat="1"/>
    <row r="486" s="145" customFormat="1"/>
    <row r="487" s="145" customFormat="1"/>
    <row r="488" s="145" customFormat="1"/>
    <row r="489" s="145" customFormat="1"/>
    <row r="490" s="145" customFormat="1"/>
    <row r="491" s="145" customFormat="1"/>
    <row r="492" s="145" customFormat="1"/>
    <row r="493" s="145" customFormat="1"/>
    <row r="494" s="145" customFormat="1"/>
    <row r="495" s="145" customFormat="1"/>
    <row r="496" s="145" customFormat="1"/>
    <row r="497" s="145" customFormat="1"/>
    <row r="498" s="145" customFormat="1"/>
    <row r="499" s="145" customFormat="1"/>
    <row r="500" s="145" customFormat="1"/>
    <row r="501" s="145" customFormat="1"/>
    <row r="502" s="145" customFormat="1"/>
    <row r="503" s="145" customFormat="1"/>
    <row r="504" s="145" customFormat="1"/>
    <row r="505" s="145" customFormat="1"/>
    <row r="506" s="145" customFormat="1"/>
    <row r="507" s="145" customFormat="1"/>
    <row r="508" s="145" customFormat="1"/>
    <row r="509" s="145" customFormat="1"/>
    <row r="510" s="145" customFormat="1"/>
    <row r="511" s="145" customFormat="1"/>
    <row r="512" s="145" customFormat="1"/>
    <row r="513" s="145" customFormat="1"/>
    <row r="514" s="145" customFormat="1"/>
    <row r="515" s="145" customFormat="1"/>
    <row r="516" s="145" customFormat="1"/>
    <row r="517" s="145" customFormat="1"/>
    <row r="518" s="145" customFormat="1"/>
    <row r="519" s="145" customFormat="1"/>
    <row r="520" s="145" customFormat="1"/>
    <row r="521" s="145" customFormat="1"/>
    <row r="522" s="145" customFormat="1"/>
    <row r="523" s="145" customFormat="1"/>
    <row r="524" s="145" customFormat="1"/>
    <row r="525" s="145" customFormat="1"/>
    <row r="526" s="145" customFormat="1"/>
    <row r="527" s="145" customFormat="1"/>
    <row r="528" s="145" customFormat="1"/>
    <row r="529" s="145" customFormat="1"/>
    <row r="530" s="145" customFormat="1"/>
    <row r="531" s="145" customFormat="1"/>
    <row r="532" s="145" customFormat="1"/>
    <row r="533" s="145" customFormat="1"/>
    <row r="534" s="145" customFormat="1"/>
    <row r="535" s="145" customFormat="1"/>
    <row r="536" s="145" customFormat="1"/>
    <row r="537" s="145" customFormat="1"/>
    <row r="538" s="145" customFormat="1"/>
    <row r="539" s="145" customFormat="1"/>
    <row r="540" s="145" customFormat="1"/>
    <row r="541" s="145" customFormat="1"/>
    <row r="542" s="145" customFormat="1"/>
    <row r="543" s="145" customFormat="1"/>
    <row r="544" s="145" customFormat="1"/>
    <row r="545" s="145" customFormat="1"/>
    <row r="546" s="145" customFormat="1"/>
    <row r="547" s="145" customFormat="1"/>
    <row r="548" s="145" customFormat="1"/>
    <row r="549" s="145" customFormat="1"/>
    <row r="550" s="145" customFormat="1"/>
    <row r="551" s="145" customFormat="1"/>
    <row r="552" s="145" customFormat="1"/>
    <row r="553" s="145" customFormat="1"/>
    <row r="554" s="145" customFormat="1"/>
    <row r="555" s="145" customFormat="1"/>
    <row r="556" s="145" customFormat="1"/>
    <row r="557" s="145" customFormat="1"/>
    <row r="558" s="145" customFormat="1"/>
    <row r="559" s="145" customFormat="1"/>
    <row r="560" s="145" customFormat="1"/>
    <row r="561" s="145" customFormat="1"/>
    <row r="562" s="145" customFormat="1"/>
    <row r="563" s="145" customFormat="1"/>
    <row r="564" s="145" customFormat="1"/>
    <row r="565" s="145" customFormat="1"/>
    <row r="566" s="145" customFormat="1"/>
    <row r="567" s="145" customFormat="1"/>
    <row r="568" s="145" customFormat="1"/>
    <row r="569" s="145" customFormat="1"/>
    <row r="570" s="145" customFormat="1"/>
    <row r="571" s="145" customFormat="1"/>
    <row r="572" s="145" customFormat="1"/>
    <row r="573" s="145" customFormat="1"/>
    <row r="574" s="145" customFormat="1"/>
    <row r="575" s="145" customFormat="1"/>
    <row r="576" s="145" customFormat="1"/>
    <row r="577" s="145" customFormat="1"/>
    <row r="578" s="145" customFormat="1"/>
    <row r="579" s="145" customFormat="1"/>
    <row r="580" s="145" customFormat="1"/>
    <row r="581" s="145" customFormat="1"/>
    <row r="582" s="145" customFormat="1"/>
    <row r="583" s="145" customFormat="1"/>
    <row r="584" s="145" customFormat="1"/>
    <row r="585" s="145" customFormat="1"/>
    <row r="586" s="145" customFormat="1"/>
    <row r="587" s="145" customFormat="1"/>
    <row r="588" s="145" customFormat="1"/>
    <row r="589" s="145" customFormat="1"/>
    <row r="590" s="145" customFormat="1"/>
    <row r="591" s="145" customFormat="1"/>
    <row r="592" s="145" customFormat="1"/>
    <row r="593" s="145" customFormat="1"/>
    <row r="594" s="145" customFormat="1"/>
    <row r="595" s="145" customFormat="1"/>
    <row r="596" s="145" customFormat="1"/>
    <row r="597" s="145" customFormat="1"/>
    <row r="598" s="145" customFormat="1"/>
    <row r="599" s="145" customFormat="1"/>
    <row r="600" s="145" customFormat="1"/>
    <row r="601" s="145" customFormat="1"/>
    <row r="602" s="145" customFormat="1"/>
    <row r="603" s="145" customFormat="1"/>
    <row r="604" s="145" customFormat="1"/>
    <row r="605" s="145" customFormat="1"/>
    <row r="606" s="145" customFormat="1"/>
    <row r="607" s="145" customFormat="1"/>
    <row r="608" s="145" customFormat="1"/>
    <row r="609" s="145" customFormat="1"/>
    <row r="610" s="145" customFormat="1"/>
    <row r="611" s="145" customFormat="1"/>
    <row r="612" s="145" customFormat="1"/>
    <row r="613" s="145" customFormat="1"/>
    <row r="614" s="145" customFormat="1"/>
    <row r="615" s="145" customFormat="1"/>
    <row r="616" s="145" customFormat="1"/>
    <row r="617" s="145" customFormat="1"/>
    <row r="618" s="145" customFormat="1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13 10 16</vt:lpstr>
      <vt:lpstr>'13 10 16'!Заголовки_для_печати</vt:lpstr>
      <vt:lpstr>'13 10 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Деркач</cp:lastModifiedBy>
  <dcterms:created xsi:type="dcterms:W3CDTF">2016-10-17T12:11:21Z</dcterms:created>
  <dcterms:modified xsi:type="dcterms:W3CDTF">2016-10-17T13:02:49Z</dcterms:modified>
</cp:coreProperties>
</file>