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025" windowHeight="9240"/>
  </bookViews>
  <sheets>
    <sheet name="18.01.16" sheetId="1" r:id="rId1"/>
  </sheets>
  <externalReferences>
    <externalReference r:id="rId2"/>
  </externalReferences>
  <definedNames>
    <definedName name="_xlnm.Print_Titles" localSheetId="0">'18.01.16'!$A:$C</definedName>
    <definedName name="_xlnm.Print_Area" localSheetId="0">'18.01.16'!$B$1:$J$121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1" l="1"/>
  <c r="J119" i="1"/>
  <c r="J118" i="1"/>
  <c r="I118" i="1"/>
  <c r="J117" i="1"/>
  <c r="I117" i="1"/>
  <c r="J116" i="1"/>
  <c r="I116" i="1"/>
  <c r="G115" i="1"/>
  <c r="J115" i="1" s="1"/>
  <c r="E115" i="1"/>
  <c r="G114" i="1"/>
  <c r="J114" i="1" s="1"/>
  <c r="E114" i="1"/>
  <c r="J113" i="1"/>
  <c r="I113" i="1"/>
  <c r="I112" i="1"/>
  <c r="G112" i="1"/>
  <c r="F112" i="1"/>
  <c r="E112" i="1"/>
  <c r="E110" i="1" s="1"/>
  <c r="J111" i="1"/>
  <c r="G110" i="1"/>
  <c r="F110" i="1"/>
  <c r="J109" i="1"/>
  <c r="I109" i="1"/>
  <c r="J108" i="1"/>
  <c r="J107" i="1"/>
  <c r="J106" i="1"/>
  <c r="I106" i="1"/>
  <c r="J105" i="1"/>
  <c r="G105" i="1"/>
  <c r="I105" i="1" s="1"/>
  <c r="E105" i="1"/>
  <c r="J104" i="1"/>
  <c r="I104" i="1"/>
  <c r="G103" i="1"/>
  <c r="J103" i="1" s="1"/>
  <c r="F103" i="1"/>
  <c r="E103" i="1"/>
  <c r="J102" i="1"/>
  <c r="J101" i="1"/>
  <c r="J100" i="1"/>
  <c r="I100" i="1"/>
  <c r="J99" i="1"/>
  <c r="I99" i="1"/>
  <c r="J98" i="1"/>
  <c r="I98" i="1"/>
  <c r="J97" i="1"/>
  <c r="I97" i="1"/>
  <c r="J96" i="1"/>
  <c r="I96" i="1"/>
  <c r="J95" i="1"/>
  <c r="J94" i="1"/>
  <c r="I94" i="1"/>
  <c r="J92" i="1"/>
  <c r="I92" i="1"/>
  <c r="G91" i="1"/>
  <c r="I91" i="1" s="1"/>
  <c r="F91" i="1"/>
  <c r="E91" i="1"/>
  <c r="E90" i="1" s="1"/>
  <c r="D91" i="1"/>
  <c r="G90" i="1"/>
  <c r="J90" i="1" s="1"/>
  <c r="J89" i="1"/>
  <c r="I89" i="1"/>
  <c r="J88" i="1"/>
  <c r="I88" i="1"/>
  <c r="G87" i="1"/>
  <c r="J87" i="1" s="1"/>
  <c r="E87" i="1"/>
  <c r="D87" i="1"/>
  <c r="J86" i="1"/>
  <c r="J85" i="1"/>
  <c r="I85" i="1"/>
  <c r="G84" i="1"/>
  <c r="G83" i="1" s="1"/>
  <c r="F84" i="1"/>
  <c r="E84" i="1"/>
  <c r="E83" i="1"/>
  <c r="J81" i="1"/>
  <c r="J80" i="1"/>
  <c r="G80" i="1"/>
  <c r="J79" i="1"/>
  <c r="G78" i="1"/>
  <c r="G77" i="1" s="1"/>
  <c r="E77" i="1"/>
  <c r="E76" i="1" s="1"/>
  <c r="J75" i="1"/>
  <c r="J74" i="1"/>
  <c r="I74" i="1"/>
  <c r="J73" i="1"/>
  <c r="I73" i="1"/>
  <c r="J72" i="1"/>
  <c r="G71" i="1"/>
  <c r="J71" i="1" s="1"/>
  <c r="E71" i="1"/>
  <c r="E42" i="1" s="1"/>
  <c r="J70" i="1"/>
  <c r="J69" i="1"/>
  <c r="J68" i="1"/>
  <c r="J67" i="1"/>
  <c r="J66" i="1"/>
  <c r="J65" i="1"/>
  <c r="J64" i="1"/>
  <c r="J63" i="1"/>
  <c r="J62" i="1"/>
  <c r="J61" i="1"/>
  <c r="G60" i="1"/>
  <c r="J60" i="1" s="1"/>
  <c r="F60" i="1"/>
  <c r="E60" i="1"/>
  <c r="J59" i="1"/>
  <c r="J58" i="1"/>
  <c r="I58" i="1"/>
  <c r="G57" i="1"/>
  <c r="G42" i="1" s="1"/>
  <c r="F57" i="1"/>
  <c r="E57" i="1"/>
  <c r="J56" i="1"/>
  <c r="J55" i="1"/>
  <c r="I55" i="1"/>
  <c r="G54" i="1"/>
  <c r="J54" i="1" s="1"/>
  <c r="F54" i="1"/>
  <c r="E54" i="1"/>
  <c r="D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J45" i="1"/>
  <c r="I45" i="1"/>
  <c r="J44" i="1"/>
  <c r="I44" i="1"/>
  <c r="J43" i="1"/>
  <c r="I43" i="1"/>
  <c r="G43" i="1"/>
  <c r="E43" i="1"/>
  <c r="J41" i="1"/>
  <c r="J40" i="1"/>
  <c r="G40" i="1"/>
  <c r="G39" i="1"/>
  <c r="J39" i="1" s="1"/>
  <c r="J38" i="1"/>
  <c r="I38" i="1"/>
  <c r="G37" i="1"/>
  <c r="J37" i="1" s="1"/>
  <c r="E37" i="1"/>
  <c r="J36" i="1"/>
  <c r="J35" i="1"/>
  <c r="I35" i="1"/>
  <c r="G35" i="1"/>
  <c r="E35" i="1"/>
  <c r="J34" i="1"/>
  <c r="I34" i="1"/>
  <c r="J33" i="1"/>
  <c r="I33" i="1"/>
  <c r="J32" i="1"/>
  <c r="I32" i="1"/>
  <c r="G32" i="1"/>
  <c r="E32" i="1"/>
  <c r="J31" i="1"/>
  <c r="J30" i="1"/>
  <c r="J29" i="1"/>
  <c r="I29" i="1"/>
  <c r="J28" i="1"/>
  <c r="I28" i="1"/>
  <c r="G28" i="1"/>
  <c r="G27" i="1"/>
  <c r="J27" i="1" s="1"/>
  <c r="E27" i="1"/>
  <c r="J26" i="1"/>
  <c r="G25" i="1"/>
  <c r="J25" i="1" s="1"/>
  <c r="E24" i="1"/>
  <c r="G23" i="1"/>
  <c r="J23" i="1" s="1"/>
  <c r="J22" i="1"/>
  <c r="G21" i="1"/>
  <c r="J21" i="1" s="1"/>
  <c r="J20" i="1"/>
  <c r="G20" i="1"/>
  <c r="I20" i="1" s="1"/>
  <c r="J19" i="1"/>
  <c r="I19" i="1"/>
  <c r="G19" i="1"/>
  <c r="J18" i="1"/>
  <c r="I18" i="1"/>
  <c r="J17" i="1"/>
  <c r="G17" i="1"/>
  <c r="I17" i="1" s="1"/>
  <c r="J16" i="1"/>
  <c r="I16" i="1"/>
  <c r="G16" i="1"/>
  <c r="J15" i="1"/>
  <c r="J14" i="1"/>
  <c r="I14" i="1"/>
  <c r="G13" i="1"/>
  <c r="J13" i="1" s="1"/>
  <c r="F13" i="1"/>
  <c r="E13" i="1"/>
  <c r="G12" i="1"/>
  <c r="J12" i="1" s="1"/>
  <c r="G11" i="1"/>
  <c r="J11" i="1" s="1"/>
  <c r="J10" i="1"/>
  <c r="G9" i="1"/>
  <c r="J9" i="1" s="1"/>
  <c r="J8" i="1"/>
  <c r="G8" i="1"/>
  <c r="I8" i="1" s="1"/>
  <c r="E7" i="1"/>
  <c r="D7" i="1"/>
  <c r="E6" i="1"/>
  <c r="J42" i="1" l="1"/>
  <c r="I42" i="1"/>
  <c r="J77" i="1"/>
  <c r="G76" i="1"/>
  <c r="J76" i="1" s="1"/>
  <c r="G82" i="1"/>
  <c r="J83" i="1"/>
  <c r="I83" i="1"/>
  <c r="J110" i="1"/>
  <c r="E5" i="1"/>
  <c r="E82" i="1"/>
  <c r="J91" i="1"/>
  <c r="I12" i="1"/>
  <c r="G24" i="1"/>
  <c r="I27" i="1"/>
  <c r="I37" i="1"/>
  <c r="I54" i="1"/>
  <c r="I57" i="1"/>
  <c r="J78" i="1"/>
  <c r="I84" i="1"/>
  <c r="I87" i="1"/>
  <c r="I90" i="1"/>
  <c r="I103" i="1"/>
  <c r="J112" i="1"/>
  <c r="I9" i="1"/>
  <c r="I11" i="1"/>
  <c r="I13" i="1"/>
  <c r="I21" i="1"/>
  <c r="I23" i="1"/>
  <c r="J57" i="1"/>
  <c r="I71" i="1"/>
  <c r="J84" i="1"/>
  <c r="I110" i="1"/>
  <c r="I114" i="1"/>
  <c r="I115" i="1"/>
  <c r="G7" i="1"/>
  <c r="J24" i="1" l="1"/>
  <c r="I24" i="1"/>
  <c r="E120" i="1"/>
  <c r="J82" i="1"/>
  <c r="I82" i="1"/>
  <c r="G6" i="1"/>
  <c r="J7" i="1"/>
  <c r="I7" i="1"/>
  <c r="I6" i="1" l="1"/>
  <c r="G5" i="1"/>
  <c r="J6" i="1"/>
  <c r="I5" i="1" l="1"/>
  <c r="J5" i="1"/>
  <c r="G120" i="1"/>
  <c r="J120" i="1" l="1"/>
  <c r="I120" i="1"/>
</calcChain>
</file>

<file path=xl/comments1.xml><?xml version="1.0" encoding="utf-8"?>
<comments xmlns="http://schemas.openxmlformats.org/spreadsheetml/2006/main">
  <authors>
    <author>koren</author>
  </authors>
  <commentList>
    <comment ref="C138" author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<sst xmlns="http://schemas.openxmlformats.org/spreadsheetml/2006/main" count="127" uniqueCount="125">
  <si>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cтаном на 18.01.2016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</si>
  <si>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</si>
  <si>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</si>
  <si>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</si>
  <si>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</si>
  <si>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</si>
  <si>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</si>
  <si>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</si>
  <si>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січень 2016 року</t>
  </si>
  <si>
    <t>факт на</t>
  </si>
  <si>
    <t>Відхилення факту від плану січня 2016р.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</si>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</sst>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%"/>
    <numFmt numFmtId="167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3" fillId="0" borderId="0"/>
  </cellStyleXfs>
  <cellXfs count="157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12" fillId="0" borderId="11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14" fontId="12" fillId="0" borderId="12" xfId="0" applyNumberFormat="1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vertical="center"/>
    </xf>
    <xf numFmtId="2" fontId="19" fillId="0" borderId="4" xfId="0" applyNumberFormat="1" applyFont="1" applyFill="1" applyBorder="1" applyAlignment="1">
      <alignment horizontal="center" vertical="center" wrapText="1"/>
    </xf>
    <xf numFmtId="165" fontId="20" fillId="0" borderId="5" xfId="0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5" fontId="20" fillId="0" borderId="6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8" xfId="0" applyFont="1" applyFill="1" applyBorder="1" applyAlignment="1">
      <alignment vertical="center"/>
    </xf>
    <xf numFmtId="2" fontId="24" fillId="0" borderId="10" xfId="0" applyNumberFormat="1" applyFont="1" applyFill="1" applyBorder="1" applyAlignment="1">
      <alignment horizontal="left" vertical="center" wrapText="1"/>
    </xf>
    <xf numFmtId="165" fontId="20" fillId="0" borderId="11" xfId="0" applyNumberFormat="1" applyFont="1" applyFill="1" applyBorder="1" applyAlignment="1">
      <alignment horizontal="center" vertical="center" wrapText="1"/>
    </xf>
    <xf numFmtId="165" fontId="21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167" fontId="26" fillId="0" borderId="11" xfId="0" applyNumberFormat="1" applyFont="1" applyFill="1" applyBorder="1" applyAlignment="1">
      <alignment horizontal="center" vertical="center" wrapText="1"/>
    </xf>
    <xf numFmtId="167" fontId="20" fillId="0" borderId="11" xfId="0" applyNumberFormat="1" applyFont="1" applyFill="1" applyBorder="1" applyAlignment="1">
      <alignment horizontal="center" vertical="center" wrapText="1"/>
    </xf>
    <xf numFmtId="167" fontId="27" fillId="0" borderId="11" xfId="0" applyNumberFormat="1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left" vertical="center" wrapText="1"/>
    </xf>
    <xf numFmtId="167" fontId="29" fillId="0" borderId="11" xfId="0" applyNumberFormat="1" applyFont="1" applyFill="1" applyBorder="1" applyAlignment="1">
      <alignment horizontal="center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165" fontId="27" fillId="0" borderId="13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167" fontId="30" fillId="0" borderId="11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vertical="center" wrapText="1"/>
    </xf>
    <xf numFmtId="167" fontId="31" fillId="0" borderId="11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7" fontId="27" fillId="2" borderId="11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 vertical="center" wrapText="1"/>
    </xf>
    <xf numFmtId="167" fontId="33" fillId="0" borderId="11" xfId="0" applyNumberFormat="1" applyFont="1" applyFill="1" applyBorder="1" applyAlignment="1">
      <alignment horizontal="center" vertical="center" wrapText="1"/>
    </xf>
    <xf numFmtId="167" fontId="29" fillId="0" borderId="12" xfId="0" applyNumberFormat="1" applyFont="1" applyFill="1" applyBorder="1" applyAlignment="1">
      <alignment horizontal="center" vertical="center" wrapText="1"/>
    </xf>
    <xf numFmtId="167" fontId="27" fillId="0" borderId="12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 wrapText="1"/>
    </xf>
    <xf numFmtId="167" fontId="27" fillId="0" borderId="22" xfId="0" applyNumberFormat="1" applyFont="1" applyFill="1" applyBorder="1" applyAlignment="1">
      <alignment horizontal="center" vertical="center" wrapText="1"/>
    </xf>
    <xf numFmtId="167" fontId="29" fillId="0" borderId="7" xfId="0" applyNumberFormat="1" applyFont="1" applyFill="1" applyBorder="1" applyAlignment="1">
      <alignment horizontal="center" vertical="center" wrapText="1"/>
    </xf>
    <xf numFmtId="167" fontId="27" fillId="0" borderId="7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15" fillId="0" borderId="16" xfId="0" applyFont="1" applyFill="1" applyBorder="1"/>
    <xf numFmtId="0" fontId="7" fillId="0" borderId="25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center" vertical="center" wrapText="1"/>
    </xf>
    <xf numFmtId="167" fontId="35" fillId="0" borderId="12" xfId="0" applyNumberFormat="1" applyFont="1" applyFill="1" applyBorder="1" applyAlignment="1">
      <alignment horizontal="center" vertical="center" wrapText="1"/>
    </xf>
    <xf numFmtId="166" fontId="27" fillId="0" borderId="12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36" fillId="0" borderId="26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horizontal="left" vertical="center" wrapText="1"/>
    </xf>
    <xf numFmtId="167" fontId="27" fillId="0" borderId="27" xfId="0" applyNumberFormat="1" applyFont="1" applyFill="1" applyBorder="1" applyAlignment="1">
      <alignment horizontal="center" vertical="center" wrapText="1"/>
    </xf>
    <xf numFmtId="167" fontId="35" fillId="0" borderId="27" xfId="0" applyNumberFormat="1" applyFont="1" applyFill="1" applyBorder="1" applyAlignment="1">
      <alignment horizontal="center" vertical="center" wrapText="1"/>
    </xf>
    <xf numFmtId="166" fontId="27" fillId="0" borderId="27" xfId="0" applyNumberFormat="1" applyFont="1" applyFill="1" applyBorder="1" applyAlignment="1">
      <alignment horizontal="center" vertical="center" wrapText="1"/>
    </xf>
    <xf numFmtId="165" fontId="27" fillId="0" borderId="28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vertical="center" wrapText="1" shrinkToFit="1"/>
    </xf>
    <xf numFmtId="0" fontId="37" fillId="0" borderId="24" xfId="0" applyFont="1" applyFill="1" applyBorder="1" applyAlignment="1">
      <alignment horizontal="left" vertical="center" wrapText="1"/>
    </xf>
    <xf numFmtId="167" fontId="20" fillId="0" borderId="30" xfId="0" applyNumberFormat="1" applyFont="1" applyFill="1" applyBorder="1" applyAlignment="1">
      <alignment horizontal="center" vertical="center" wrapText="1"/>
    </xf>
    <xf numFmtId="167" fontId="21" fillId="0" borderId="16" xfId="0" applyNumberFormat="1" applyFont="1" applyFill="1" applyBorder="1" applyAlignment="1">
      <alignment horizontal="center" vertical="center" wrapText="1"/>
    </xf>
    <xf numFmtId="167" fontId="35" fillId="0" borderId="16" xfId="0" applyNumberFormat="1" applyFont="1" applyFill="1" applyBorder="1" applyAlignment="1">
      <alignment horizontal="center" vertical="center" wrapText="1"/>
    </xf>
    <xf numFmtId="166" fontId="20" fillId="0" borderId="16" xfId="0" applyNumberFormat="1" applyFont="1" applyFill="1" applyBorder="1" applyAlignment="1">
      <alignment horizontal="center" vertical="center" wrapText="1"/>
    </xf>
    <xf numFmtId="165" fontId="20" fillId="0" borderId="31" xfId="0" applyNumberFormat="1" applyFont="1" applyFill="1" applyBorder="1" applyAlignment="1">
      <alignment horizontal="center" vertical="center" wrapText="1"/>
    </xf>
    <xf numFmtId="0" fontId="38" fillId="0" borderId="7" xfId="0" applyFont="1" applyFill="1" applyBorder="1"/>
    <xf numFmtId="0" fontId="15" fillId="0" borderId="32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left" vertical="center" wrapText="1"/>
    </xf>
    <xf numFmtId="167" fontId="40" fillId="0" borderId="0" xfId="0" applyNumberFormat="1" applyFont="1" applyFill="1" applyBorder="1" applyAlignment="1">
      <alignment horizontal="right" vertical="center" wrapText="1"/>
    </xf>
    <xf numFmtId="167" fontId="38" fillId="0" borderId="0" xfId="0" applyNumberFormat="1" applyFont="1" applyFill="1" applyBorder="1" applyAlignment="1">
      <alignment horizontal="right" vertical="center" wrapText="1"/>
    </xf>
    <xf numFmtId="166" fontId="38" fillId="0" borderId="0" xfId="0" applyNumberFormat="1" applyFont="1" applyFill="1" applyBorder="1" applyAlignment="1">
      <alignment horizontal="right" vertical="center" wrapText="1"/>
    </xf>
    <xf numFmtId="165" fontId="38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vertical="center" wrapText="1"/>
    </xf>
    <xf numFmtId="0" fontId="39" fillId="0" borderId="7" xfId="0" applyFont="1" applyFill="1" applyBorder="1" applyAlignment="1">
      <alignment horizontal="left" vertical="center" wrapText="1"/>
    </xf>
    <xf numFmtId="167" fontId="39" fillId="0" borderId="7" xfId="0" applyNumberFormat="1" applyFont="1" applyFill="1" applyBorder="1" applyAlignment="1">
      <alignment horizontal="right" vertical="center" wrapText="1"/>
    </xf>
    <xf numFmtId="167" fontId="38" fillId="0" borderId="7" xfId="1" applyNumberFormat="1" applyFont="1" applyFill="1" applyBorder="1" applyAlignment="1">
      <alignment horizontal="right" vertical="center" wrapText="1"/>
    </xf>
    <xf numFmtId="167" fontId="38" fillId="0" borderId="7" xfId="0" applyNumberFormat="1" applyFont="1" applyFill="1" applyBorder="1" applyAlignment="1">
      <alignment horizontal="right" vertical="center" wrapText="1"/>
    </xf>
    <xf numFmtId="166" fontId="38" fillId="0" borderId="7" xfId="0" applyNumberFormat="1" applyFont="1" applyFill="1" applyBorder="1" applyAlignment="1">
      <alignment horizontal="right" vertical="center" wrapText="1"/>
    </xf>
    <xf numFmtId="165" fontId="38" fillId="0" borderId="25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vertical="center" wrapText="1"/>
    </xf>
    <xf numFmtId="0" fontId="39" fillId="0" borderId="11" xfId="0" applyFont="1" applyFill="1" applyBorder="1" applyAlignment="1">
      <alignment horizontal="left" vertical="center" wrapText="1"/>
    </xf>
    <xf numFmtId="167" fontId="39" fillId="0" borderId="11" xfId="0" applyNumberFormat="1" applyFont="1" applyFill="1" applyBorder="1" applyAlignment="1">
      <alignment horizontal="right" vertical="center" wrapText="1"/>
    </xf>
    <xf numFmtId="167" fontId="38" fillId="0" borderId="11" xfId="0" applyNumberFormat="1" applyFont="1" applyFill="1" applyBorder="1" applyAlignment="1">
      <alignment horizontal="right" vertical="center" wrapText="1"/>
    </xf>
    <xf numFmtId="166" fontId="38" fillId="0" borderId="11" xfId="0" applyNumberFormat="1" applyFont="1" applyFill="1" applyBorder="1" applyAlignment="1">
      <alignment horizontal="right" vertical="center" wrapText="1"/>
    </xf>
    <xf numFmtId="165" fontId="38" fillId="0" borderId="33" xfId="0" applyNumberFormat="1" applyFont="1" applyFill="1" applyBorder="1" applyAlignment="1">
      <alignment horizontal="right" vertical="center" wrapText="1"/>
    </xf>
    <xf numFmtId="0" fontId="39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horizontal="left" vertical="center" wrapText="1"/>
    </xf>
    <xf numFmtId="167" fontId="42" fillId="0" borderId="11" xfId="0" applyNumberFormat="1" applyFont="1" applyFill="1" applyBorder="1" applyAlignment="1">
      <alignment horizontal="right" vertical="center" wrapText="1"/>
    </xf>
    <xf numFmtId="167" fontId="40" fillId="0" borderId="11" xfId="0" applyNumberFormat="1" applyFont="1" applyFill="1" applyBorder="1" applyAlignment="1">
      <alignment horizontal="right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7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left" vertical="center" wrapText="1"/>
    </xf>
    <xf numFmtId="167" fontId="10" fillId="0" borderId="12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 applyAlignment="1">
      <alignment horizontal="center" vertical="center" wrapText="1"/>
    </xf>
    <xf numFmtId="167" fontId="38" fillId="0" borderId="12" xfId="3" applyNumberFormat="1" applyFont="1" applyFill="1" applyBorder="1" applyAlignment="1" applyProtection="1">
      <alignment horizontal="left" vertical="center" wrapText="1"/>
    </xf>
    <xf numFmtId="167" fontId="10" fillId="0" borderId="35" xfId="0" applyNumberFormat="1" applyFont="1" applyFill="1" applyBorder="1" applyAlignment="1">
      <alignment horizontal="right" vertical="center" wrapText="1"/>
    </xf>
    <xf numFmtId="166" fontId="38" fillId="0" borderId="12" xfId="0" applyNumberFormat="1" applyFont="1" applyFill="1" applyBorder="1" applyAlignment="1">
      <alignment horizontal="right" vertical="center" wrapText="1"/>
    </xf>
    <xf numFmtId="165" fontId="38" fillId="0" borderId="36" xfId="0" applyNumberFormat="1" applyFont="1" applyFill="1" applyBorder="1" applyAlignment="1">
      <alignment horizontal="right" vertical="center" wrapText="1"/>
    </xf>
    <xf numFmtId="0" fontId="15" fillId="0" borderId="35" xfId="0" applyFont="1" applyFill="1" applyBorder="1"/>
    <xf numFmtId="0" fontId="8" fillId="0" borderId="37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center" wrapText="1"/>
    </xf>
    <xf numFmtId="167" fontId="10" fillId="0" borderId="39" xfId="0" applyNumberFormat="1" applyFont="1" applyFill="1" applyBorder="1" applyAlignment="1">
      <alignment horizontal="right" vertical="center" wrapText="1"/>
    </xf>
    <xf numFmtId="166" fontId="10" fillId="0" borderId="39" xfId="0" applyNumberFormat="1" applyFont="1" applyFill="1" applyBorder="1" applyAlignment="1">
      <alignment horizontal="right" vertical="center" wrapText="1"/>
    </xf>
    <xf numFmtId="165" fontId="10" fillId="0" borderId="40" xfId="0" applyNumberFormat="1" applyFont="1" applyFill="1" applyBorder="1" applyAlignment="1">
      <alignment horizontal="right" vertical="center" wrapText="1"/>
    </xf>
    <xf numFmtId="0" fontId="8" fillId="0" borderId="39" xfId="0" applyFont="1" applyFill="1" applyBorder="1"/>
    <xf numFmtId="167" fontId="44" fillId="0" borderId="0" xfId="0" applyNumberFormat="1" applyFont="1" applyFill="1" applyBorder="1"/>
    <xf numFmtId="0" fontId="0" fillId="0" borderId="0" xfId="0" applyFill="1" applyBorder="1"/>
    <xf numFmtId="0" fontId="44" fillId="0" borderId="0" xfId="0" applyFont="1" applyFill="1" applyBorder="1"/>
    <xf numFmtId="0" fontId="14" fillId="0" borderId="1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/>
    <xf numFmtId="0" fontId="12" fillId="0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16"/>
  <sheetViews>
    <sheetView tabSelected="1" view="pageBreakPreview" zoomScale="30" zoomScaleNormal="50" zoomScaleSheetLayoutView="30" workbookViewId="0">
      <selection activeCell="E71" sqref="E71"/>
    </sheetView>
  </sheetViews>
  <sheetFormatPr defaultColWidth="9.140625" defaultRowHeight="25.5" x14ac:dyDescent="0.35"/>
  <cols>
    <col min="1" max="1" width="0.7109375" style="136" customWidth="1"/>
    <col min="2" max="2" width="50" style="136" customWidth="1"/>
    <col min="3" max="3" width="246.28515625" style="136" customWidth="1"/>
    <col min="4" max="4" width="53.42578125" style="136" hidden="1" customWidth="1"/>
    <col min="5" max="5" width="60.85546875" style="136" customWidth="1"/>
    <col min="6" max="6" width="0.42578125" style="136" customWidth="1"/>
    <col min="7" max="7" width="52" style="136" customWidth="1"/>
    <col min="8" max="8" width="0.28515625" style="136" customWidth="1"/>
    <col min="9" max="9" width="44.85546875" style="135" customWidth="1"/>
    <col min="10" max="10" width="48" style="135" customWidth="1"/>
    <col min="11" max="16384" width="9.140625" style="135"/>
  </cols>
  <sheetData>
    <row r="1" spans="1:13" s="4" customFormat="1" ht="120.75" customHeight="1" thickBot="1" x14ac:dyDescent="0.75">
      <c r="A1" s="1"/>
      <c r="B1" s="2"/>
      <c r="C1" s="139" t="s">
        <v>0</v>
      </c>
      <c r="D1" s="139"/>
      <c r="E1" s="139"/>
      <c r="F1" s="139"/>
      <c r="G1" s="139"/>
      <c r="H1" s="139"/>
      <c r="I1" s="140"/>
      <c r="J1" s="140"/>
      <c r="K1" s="3"/>
      <c r="L1" s="3"/>
      <c r="M1" s="3"/>
    </row>
    <row r="2" spans="1:13" s="9" customFormat="1" ht="39" customHeight="1" x14ac:dyDescent="0.4">
      <c r="A2" s="141" t="s">
        <v>1</v>
      </c>
      <c r="B2" s="144" t="s">
        <v>2</v>
      </c>
      <c r="C2" s="5" t="s">
        <v>3</v>
      </c>
      <c r="D2" s="146" t="s">
        <v>4</v>
      </c>
      <c r="E2" s="146"/>
      <c r="F2" s="146"/>
      <c r="G2" s="146"/>
      <c r="H2" s="146"/>
      <c r="I2" s="6"/>
      <c r="J2" s="7"/>
      <c r="K2" s="8"/>
      <c r="L2" s="8"/>
      <c r="M2" s="8"/>
    </row>
    <row r="3" spans="1:13" s="12" customFormat="1" ht="57.75" customHeight="1" x14ac:dyDescent="0.4">
      <c r="A3" s="142"/>
      <c r="B3" s="145"/>
      <c r="C3" s="147" t="s">
        <v>5</v>
      </c>
      <c r="D3" s="149" t="s">
        <v>6</v>
      </c>
      <c r="E3" s="149" t="s">
        <v>7</v>
      </c>
      <c r="F3" s="151" t="s">
        <v>8</v>
      </c>
      <c r="G3" s="10" t="s">
        <v>9</v>
      </c>
      <c r="H3" s="153" t="s">
        <v>10</v>
      </c>
      <c r="I3" s="155" t="s">
        <v>11</v>
      </c>
      <c r="J3" s="137" t="s">
        <v>12</v>
      </c>
      <c r="K3" s="11"/>
      <c r="L3" s="11"/>
      <c r="M3" s="11"/>
    </row>
    <row r="4" spans="1:13" s="12" customFormat="1" ht="81.75" customHeight="1" thickBot="1" x14ac:dyDescent="0.45">
      <c r="A4" s="143"/>
      <c r="B4" s="145"/>
      <c r="C4" s="148"/>
      <c r="D4" s="150"/>
      <c r="E4" s="150"/>
      <c r="F4" s="152"/>
      <c r="G4" s="13">
        <v>42387</v>
      </c>
      <c r="H4" s="154"/>
      <c r="I4" s="156"/>
      <c r="J4" s="138"/>
      <c r="K4" s="11"/>
      <c r="L4" s="11"/>
      <c r="M4" s="11"/>
    </row>
    <row r="5" spans="1:13" s="12" customFormat="1" ht="51.75" customHeight="1" x14ac:dyDescent="0.45">
      <c r="A5" s="14"/>
      <c r="B5" s="15">
        <v>10000000</v>
      </c>
      <c r="C5" s="16" t="s">
        <v>13</v>
      </c>
      <c r="D5" s="17">
        <v>1078584.8</v>
      </c>
      <c r="E5" s="18">
        <f>E6+E24+E37+E39+E42+E76</f>
        <v>1824813.5999999999</v>
      </c>
      <c r="F5" s="18"/>
      <c r="G5" s="18">
        <f>G6+G24+G37+G39+G42+G76</f>
        <v>43333.4171099999</v>
      </c>
      <c r="H5" s="18"/>
      <c r="I5" s="19">
        <f>G5/E5</f>
        <v>2.3746763565330675E-2</v>
      </c>
      <c r="J5" s="20">
        <f t="shared" ref="J5:J68" si="0">G5-E5</f>
        <v>-1781480.1828900001</v>
      </c>
      <c r="K5" s="21"/>
      <c r="L5" s="11"/>
      <c r="M5" s="11"/>
    </row>
    <row r="6" spans="1:13" s="12" customFormat="1" ht="123.75" customHeight="1" x14ac:dyDescent="0.45">
      <c r="A6" s="14"/>
      <c r="B6" s="22">
        <v>11000000</v>
      </c>
      <c r="C6" s="23" t="s">
        <v>14</v>
      </c>
      <c r="D6" s="24">
        <v>705340.9</v>
      </c>
      <c r="E6" s="25">
        <f>E7+E13</f>
        <v>1044685.8</v>
      </c>
      <c r="F6" s="25"/>
      <c r="G6" s="25">
        <f>G7+G13</f>
        <v>28317.405159999897</v>
      </c>
      <c r="H6" s="25"/>
      <c r="I6" s="26">
        <f>G6/E6</f>
        <v>2.7106145369258292E-2</v>
      </c>
      <c r="J6" s="27">
        <f t="shared" si="0"/>
        <v>-1016368.3948400002</v>
      </c>
      <c r="K6" s="21"/>
      <c r="L6" s="11"/>
      <c r="M6" s="11"/>
    </row>
    <row r="7" spans="1:13" s="12" customFormat="1" ht="59.25" customHeight="1" x14ac:dyDescent="0.45">
      <c r="A7" s="28"/>
      <c r="B7" s="29">
        <v>11010000</v>
      </c>
      <c r="C7" s="30" t="s">
        <v>15</v>
      </c>
      <c r="D7" s="31">
        <f>(SUM([1]Голосіїв!O12))/1000</f>
        <v>704381.4</v>
      </c>
      <c r="E7" s="32">
        <f>E8+E9+E11+E12+E10</f>
        <v>880502.1</v>
      </c>
      <c r="F7" s="32"/>
      <c r="G7" s="32">
        <f>G8+G9+G11+G12+G10</f>
        <v>27545.996389999898</v>
      </c>
      <c r="H7" s="33"/>
      <c r="I7" s="26">
        <f>G7/E7</f>
        <v>3.1284418731085249E-2</v>
      </c>
      <c r="J7" s="27">
        <f t="shared" si="0"/>
        <v>-852956.10361000011</v>
      </c>
      <c r="K7" s="21"/>
      <c r="L7" s="11"/>
      <c r="M7" s="11"/>
    </row>
    <row r="8" spans="1:13" s="12" customFormat="1" ht="177" customHeight="1" x14ac:dyDescent="0.45">
      <c r="A8" s="28"/>
      <c r="B8" s="34">
        <v>11010100</v>
      </c>
      <c r="C8" s="35" t="s">
        <v>16</v>
      </c>
      <c r="D8" s="36">
        <v>631281.4</v>
      </c>
      <c r="E8" s="36">
        <v>787802.1</v>
      </c>
      <c r="F8" s="36"/>
      <c r="G8" s="33">
        <f>61989.4592399999-37193.67558</f>
        <v>24795.783659999899</v>
      </c>
      <c r="H8" s="33"/>
      <c r="I8" s="37">
        <f>G8/E8</f>
        <v>3.1474635139967129E-2</v>
      </c>
      <c r="J8" s="38">
        <f t="shared" si="0"/>
        <v>-763006.31634000014</v>
      </c>
      <c r="K8" s="21"/>
      <c r="L8" s="11"/>
      <c r="M8" s="11"/>
    </row>
    <row r="9" spans="1:13" s="12" customFormat="1" ht="306.75" customHeight="1" x14ac:dyDescent="0.45">
      <c r="A9" s="39"/>
      <c r="B9" s="34">
        <v>11010200</v>
      </c>
      <c r="C9" s="35" t="s">
        <v>17</v>
      </c>
      <c r="D9" s="36">
        <v>7200</v>
      </c>
      <c r="E9" s="36">
        <v>7400</v>
      </c>
      <c r="F9" s="36"/>
      <c r="G9" s="33">
        <f>887.83694-532.70216</f>
        <v>355.13477999999998</v>
      </c>
      <c r="H9" s="33"/>
      <c r="I9" s="37">
        <f>G9/E9</f>
        <v>4.7991186486486481E-2</v>
      </c>
      <c r="J9" s="38">
        <f t="shared" si="0"/>
        <v>-7044.8652199999997</v>
      </c>
      <c r="K9" s="21"/>
      <c r="L9" s="11"/>
      <c r="M9" s="11"/>
    </row>
    <row r="10" spans="1:13" s="12" customFormat="1" ht="111" customHeight="1" x14ac:dyDescent="0.45">
      <c r="A10" s="39"/>
      <c r="B10" s="34">
        <v>11010300</v>
      </c>
      <c r="C10" s="35" t="s">
        <v>18</v>
      </c>
      <c r="D10" s="36">
        <v>0</v>
      </c>
      <c r="E10" s="36">
        <v>0</v>
      </c>
      <c r="F10" s="36"/>
      <c r="G10" s="33">
        <v>0</v>
      </c>
      <c r="H10" s="33"/>
      <c r="I10" s="37">
        <v>0</v>
      </c>
      <c r="J10" s="38">
        <f t="shared" si="0"/>
        <v>0</v>
      </c>
      <c r="K10" s="21"/>
      <c r="L10" s="11"/>
      <c r="M10" s="11"/>
    </row>
    <row r="11" spans="1:13" s="12" customFormat="1" ht="176.25" customHeight="1" x14ac:dyDescent="0.45">
      <c r="A11" s="39"/>
      <c r="B11" s="34">
        <v>11010400</v>
      </c>
      <c r="C11" s="35" t="s">
        <v>19</v>
      </c>
      <c r="D11" s="36">
        <v>40000</v>
      </c>
      <c r="E11" s="36">
        <v>52200</v>
      </c>
      <c r="F11" s="36"/>
      <c r="G11" s="33">
        <f>4883.41996-2930.05199</f>
        <v>1953.3679700000002</v>
      </c>
      <c r="H11" s="33"/>
      <c r="I11" s="37">
        <f>G11/E11</f>
        <v>3.7420842337164757E-2</v>
      </c>
      <c r="J11" s="38">
        <f t="shared" si="0"/>
        <v>-50246.632030000001</v>
      </c>
      <c r="K11" s="21"/>
      <c r="L11" s="11"/>
      <c r="M11" s="11"/>
    </row>
    <row r="12" spans="1:13" s="12" customFormat="1" ht="167.25" customHeight="1" x14ac:dyDescent="0.45">
      <c r="A12" s="39"/>
      <c r="B12" s="34">
        <v>11010500</v>
      </c>
      <c r="C12" s="35" t="s">
        <v>20</v>
      </c>
      <c r="D12" s="36">
        <v>25900</v>
      </c>
      <c r="E12" s="36">
        <v>33100</v>
      </c>
      <c r="F12" s="36"/>
      <c r="G12" s="33">
        <f>1104.27494-662.56496</f>
        <v>441.70997999999997</v>
      </c>
      <c r="H12" s="33"/>
      <c r="I12" s="37">
        <f>G12/E12</f>
        <v>1.3344712386706948E-2</v>
      </c>
      <c r="J12" s="38">
        <f t="shared" si="0"/>
        <v>-32658.29002</v>
      </c>
      <c r="K12" s="21"/>
      <c r="L12" s="11"/>
      <c r="M12" s="11"/>
    </row>
    <row r="13" spans="1:13" s="12" customFormat="1" ht="64.5" x14ac:dyDescent="0.45">
      <c r="A13" s="39"/>
      <c r="B13" s="40">
        <v>11020000</v>
      </c>
      <c r="C13" s="30" t="s">
        <v>21</v>
      </c>
      <c r="D13" s="31">
        <v>959.5</v>
      </c>
      <c r="E13" s="32">
        <f>E14+E15+E16+E17+E18+E19+E20+E21+E22+E23</f>
        <v>164183.70000000001</v>
      </c>
      <c r="F13" s="32">
        <f t="shared" ref="F13:G13" si="1">F14+F15+F16+F17+F18+F19+F20+F21+F22+F23</f>
        <v>0</v>
      </c>
      <c r="G13" s="32">
        <f t="shared" si="1"/>
        <v>771.40876999999989</v>
      </c>
      <c r="H13" s="33"/>
      <c r="I13" s="26">
        <f>G13/E13</f>
        <v>4.6984491761362414E-3</v>
      </c>
      <c r="J13" s="27">
        <f t="shared" si="0"/>
        <v>-163412.29123</v>
      </c>
      <c r="K13" s="21"/>
      <c r="L13" s="11"/>
      <c r="M13" s="11"/>
    </row>
    <row r="14" spans="1:13" s="12" customFormat="1" ht="122.25" customHeight="1" x14ac:dyDescent="0.45">
      <c r="A14" s="39"/>
      <c r="B14" s="34">
        <v>11020200</v>
      </c>
      <c r="C14" s="35" t="s">
        <v>22</v>
      </c>
      <c r="D14" s="36">
        <v>487.5</v>
      </c>
      <c r="E14" s="36">
        <v>908.1</v>
      </c>
      <c r="F14" s="36"/>
      <c r="G14" s="33">
        <v>29.161999999999999</v>
      </c>
      <c r="H14" s="33"/>
      <c r="I14" s="37">
        <f>G14/E14</f>
        <v>3.2113203391696946E-2</v>
      </c>
      <c r="J14" s="38">
        <f t="shared" si="0"/>
        <v>-878.93799999999999</v>
      </c>
      <c r="K14" s="21"/>
      <c r="L14" s="11"/>
      <c r="M14" s="11"/>
    </row>
    <row r="15" spans="1:13" s="12" customFormat="1" ht="126.75" customHeight="1" x14ac:dyDescent="0.45">
      <c r="A15" s="39"/>
      <c r="B15" s="34">
        <v>11020202</v>
      </c>
      <c r="C15" s="35" t="s">
        <v>23</v>
      </c>
      <c r="D15" s="36"/>
      <c r="E15" s="36">
        <v>0</v>
      </c>
      <c r="F15" s="36"/>
      <c r="G15" s="33">
        <v>0</v>
      </c>
      <c r="H15" s="33"/>
      <c r="I15" s="37">
        <v>0</v>
      </c>
      <c r="J15" s="38">
        <f t="shared" si="0"/>
        <v>0</v>
      </c>
      <c r="K15" s="21"/>
      <c r="L15" s="11"/>
      <c r="M15" s="11"/>
    </row>
    <row r="16" spans="1:13" s="12" customFormat="1" ht="129.75" customHeight="1" x14ac:dyDescent="0.45">
      <c r="A16" s="39"/>
      <c r="B16" s="34">
        <v>11020300</v>
      </c>
      <c r="C16" s="35" t="s">
        <v>24</v>
      </c>
      <c r="D16" s="36"/>
      <c r="E16" s="36">
        <v>85307</v>
      </c>
      <c r="F16" s="36"/>
      <c r="G16" s="33">
        <f>1925.85554-1733.26998</f>
        <v>192.58555999999999</v>
      </c>
      <c r="H16" s="33"/>
      <c r="I16" s="37">
        <f t="shared" ref="I16:I24" si="2">G16/E16</f>
        <v>2.2575586997550024E-3</v>
      </c>
      <c r="J16" s="38">
        <f t="shared" si="0"/>
        <v>-85114.414439999993</v>
      </c>
      <c r="K16" s="21"/>
      <c r="L16" s="11"/>
      <c r="M16" s="11"/>
    </row>
    <row r="17" spans="1:13" s="12" customFormat="1" ht="70.5" customHeight="1" x14ac:dyDescent="0.45">
      <c r="A17" s="39"/>
      <c r="B17" s="34">
        <v>11020500</v>
      </c>
      <c r="C17" s="35" t="s">
        <v>25</v>
      </c>
      <c r="D17" s="36"/>
      <c r="E17" s="36">
        <v>13500</v>
      </c>
      <c r="F17" s="36"/>
      <c r="G17" s="33">
        <f>3924.32886-3531.89593</f>
        <v>392.43292999999994</v>
      </c>
      <c r="H17" s="33"/>
      <c r="I17" s="37">
        <f t="shared" si="2"/>
        <v>2.9069105925925921E-2</v>
      </c>
      <c r="J17" s="38">
        <f t="shared" si="0"/>
        <v>-13107.567070000001</v>
      </c>
      <c r="K17" s="21"/>
      <c r="L17" s="11"/>
      <c r="M17" s="11"/>
    </row>
    <row r="18" spans="1:13" s="12" customFormat="1" ht="129" customHeight="1" x14ac:dyDescent="0.45">
      <c r="A18" s="39"/>
      <c r="B18" s="34">
        <v>11020600</v>
      </c>
      <c r="C18" s="35" t="s">
        <v>26</v>
      </c>
      <c r="D18" s="36"/>
      <c r="E18" s="36">
        <v>19000</v>
      </c>
      <c r="F18" s="36"/>
      <c r="G18" s="33">
        <v>0</v>
      </c>
      <c r="H18" s="33"/>
      <c r="I18" s="37">
        <f t="shared" si="2"/>
        <v>0</v>
      </c>
      <c r="J18" s="38">
        <f t="shared" si="0"/>
        <v>-19000</v>
      </c>
      <c r="K18" s="21"/>
      <c r="L18" s="11"/>
      <c r="M18" s="11"/>
    </row>
    <row r="19" spans="1:13" s="12" customFormat="1" ht="130.5" customHeight="1" x14ac:dyDescent="0.45">
      <c r="A19" s="39"/>
      <c r="B19" s="34">
        <v>11020700</v>
      </c>
      <c r="C19" s="35" t="s">
        <v>27</v>
      </c>
      <c r="D19" s="36"/>
      <c r="E19" s="36">
        <v>9800</v>
      </c>
      <c r="F19" s="36"/>
      <c r="G19" s="33">
        <f>101.82426-91.64183</f>
        <v>10.182429999999997</v>
      </c>
      <c r="H19" s="33"/>
      <c r="I19" s="37">
        <f t="shared" si="2"/>
        <v>1.0390234693877548E-3</v>
      </c>
      <c r="J19" s="38">
        <f t="shared" si="0"/>
        <v>-9789.8175699999993</v>
      </c>
      <c r="K19" s="21"/>
      <c r="L19" s="11"/>
      <c r="M19" s="11"/>
    </row>
    <row r="20" spans="1:13" s="12" customFormat="1" ht="177" customHeight="1" x14ac:dyDescent="0.45">
      <c r="A20" s="39"/>
      <c r="B20" s="34">
        <v>11020900</v>
      </c>
      <c r="C20" s="35" t="s">
        <v>28</v>
      </c>
      <c r="D20" s="36"/>
      <c r="E20" s="36">
        <v>82.6</v>
      </c>
      <c r="F20" s="36"/>
      <c r="G20" s="33">
        <f>1.6397-1.47573</f>
        <v>0.16396999999999995</v>
      </c>
      <c r="H20" s="33"/>
      <c r="I20" s="37">
        <f t="shared" si="2"/>
        <v>1.985108958837772E-3</v>
      </c>
      <c r="J20" s="38">
        <f t="shared" si="0"/>
        <v>-82.436029999999988</v>
      </c>
      <c r="K20" s="21"/>
      <c r="L20" s="11"/>
      <c r="M20" s="11"/>
    </row>
    <row r="21" spans="1:13" s="12" customFormat="1" ht="84" customHeight="1" x14ac:dyDescent="0.45">
      <c r="A21" s="39"/>
      <c r="B21" s="34">
        <v>11021000</v>
      </c>
      <c r="C21" s="35" t="s">
        <v>29</v>
      </c>
      <c r="D21" s="36"/>
      <c r="E21" s="36">
        <v>35480</v>
      </c>
      <c r="F21" s="36"/>
      <c r="G21" s="33">
        <f>1467.41878-1320.6769</f>
        <v>146.74188000000004</v>
      </c>
      <c r="H21" s="33"/>
      <c r="I21" s="37">
        <f t="shared" si="2"/>
        <v>4.1359041713641496E-3</v>
      </c>
      <c r="J21" s="38">
        <f t="shared" si="0"/>
        <v>-35333.258119999999</v>
      </c>
      <c r="K21" s="21"/>
      <c r="L21" s="11"/>
      <c r="M21" s="11"/>
    </row>
    <row r="22" spans="1:13" s="12" customFormat="1" ht="84" customHeight="1" x14ac:dyDescent="0.45">
      <c r="A22" s="39"/>
      <c r="B22" s="34">
        <v>11021100</v>
      </c>
      <c r="C22" s="35" t="s">
        <v>30</v>
      </c>
      <c r="D22" s="36"/>
      <c r="E22" s="36">
        <v>0</v>
      </c>
      <c r="F22" s="36"/>
      <c r="G22" s="33">
        <v>0</v>
      </c>
      <c r="H22" s="33"/>
      <c r="I22" s="37">
        <v>0</v>
      </c>
      <c r="J22" s="38">
        <f t="shared" si="0"/>
        <v>0</v>
      </c>
      <c r="K22" s="21"/>
      <c r="L22" s="11"/>
      <c r="M22" s="11"/>
    </row>
    <row r="23" spans="1:13" s="12" customFormat="1" ht="64.5" x14ac:dyDescent="0.45">
      <c r="A23" s="39"/>
      <c r="B23" s="34">
        <v>11021600</v>
      </c>
      <c r="C23" s="35" t="s">
        <v>31</v>
      </c>
      <c r="D23" s="36"/>
      <c r="E23" s="36">
        <v>106</v>
      </c>
      <c r="F23" s="36"/>
      <c r="G23" s="33">
        <f>1.4-1.26</f>
        <v>0.1399999999999999</v>
      </c>
      <c r="H23" s="33"/>
      <c r="I23" s="37">
        <f t="shared" si="2"/>
        <v>1.3207547169811311E-3</v>
      </c>
      <c r="J23" s="38">
        <f t="shared" si="0"/>
        <v>-105.86</v>
      </c>
      <c r="K23" s="21"/>
      <c r="L23" s="11"/>
      <c r="M23" s="11"/>
    </row>
    <row r="24" spans="1:13" s="12" customFormat="1" ht="107.25" customHeight="1" x14ac:dyDescent="0.45">
      <c r="A24" s="39"/>
      <c r="B24" s="40">
        <v>13000000</v>
      </c>
      <c r="C24" s="41" t="s">
        <v>32</v>
      </c>
      <c r="D24" s="31">
        <v>7626.9</v>
      </c>
      <c r="E24" s="32">
        <f>E25+E27+E32+E35</f>
        <v>14228.4</v>
      </c>
      <c r="F24" s="32"/>
      <c r="G24" s="32">
        <f>G25+G27+G32+G35</f>
        <v>6.2753999999999994</v>
      </c>
      <c r="H24" s="33"/>
      <c r="I24" s="26">
        <f t="shared" si="2"/>
        <v>4.4104748249978911E-4</v>
      </c>
      <c r="J24" s="27">
        <f t="shared" si="0"/>
        <v>-14222.124599999999</v>
      </c>
      <c r="K24" s="21"/>
      <c r="L24" s="11"/>
      <c r="M24" s="11"/>
    </row>
    <row r="25" spans="1:13" s="12" customFormat="1" ht="114.75" customHeight="1" x14ac:dyDescent="0.45">
      <c r="A25" s="39"/>
      <c r="B25" s="29">
        <v>13010000</v>
      </c>
      <c r="C25" s="30" t="s">
        <v>33</v>
      </c>
      <c r="D25" s="36">
        <v>0</v>
      </c>
      <c r="E25" s="36">
        <v>0</v>
      </c>
      <c r="F25" s="36"/>
      <c r="G25" s="42">
        <f>G26</f>
        <v>0</v>
      </c>
      <c r="H25" s="33"/>
      <c r="I25" s="37">
        <v>0</v>
      </c>
      <c r="J25" s="38">
        <f t="shared" si="0"/>
        <v>0</v>
      </c>
      <c r="K25" s="21"/>
      <c r="L25" s="11"/>
      <c r="M25" s="11"/>
    </row>
    <row r="26" spans="1:13" s="12" customFormat="1" ht="306" customHeight="1" x14ac:dyDescent="0.45">
      <c r="A26" s="39"/>
      <c r="B26" s="43">
        <v>13010200</v>
      </c>
      <c r="C26" s="35" t="s">
        <v>34</v>
      </c>
      <c r="D26" s="36">
        <v>0</v>
      </c>
      <c r="E26" s="36">
        <v>0</v>
      </c>
      <c r="F26" s="36"/>
      <c r="G26" s="33">
        <v>0</v>
      </c>
      <c r="H26" s="33"/>
      <c r="I26" s="37">
        <v>0</v>
      </c>
      <c r="J26" s="38">
        <f t="shared" si="0"/>
        <v>0</v>
      </c>
      <c r="K26" s="21"/>
      <c r="L26" s="11"/>
      <c r="M26" s="11"/>
    </row>
    <row r="27" spans="1:13" s="12" customFormat="1" ht="143.25" customHeight="1" x14ac:dyDescent="0.45">
      <c r="A27" s="39"/>
      <c r="B27" s="29">
        <v>13020000</v>
      </c>
      <c r="C27" s="30" t="s">
        <v>35</v>
      </c>
      <c r="D27" s="44">
        <v>6555.9</v>
      </c>
      <c r="E27" s="42">
        <f>E28+E29+E30+E31</f>
        <v>13780</v>
      </c>
      <c r="F27" s="42"/>
      <c r="G27" s="42">
        <f>G28+G29+G30+G31</f>
        <v>6.2753999999999994</v>
      </c>
      <c r="H27" s="33"/>
      <c r="I27" s="37">
        <f>G27/E27</f>
        <v>4.5539912917271402E-4</v>
      </c>
      <c r="J27" s="38">
        <f t="shared" si="0"/>
        <v>-13773.7246</v>
      </c>
      <c r="K27" s="21"/>
      <c r="L27" s="11"/>
      <c r="M27" s="11"/>
    </row>
    <row r="28" spans="1:13" s="12" customFormat="1" ht="189.75" customHeight="1" x14ac:dyDescent="0.45">
      <c r="A28" s="39"/>
      <c r="B28" s="43">
        <v>13020100</v>
      </c>
      <c r="C28" s="35" t="s">
        <v>36</v>
      </c>
      <c r="D28" s="36">
        <v>6555.4</v>
      </c>
      <c r="E28" s="36">
        <v>13780</v>
      </c>
      <c r="F28" s="36"/>
      <c r="G28" s="33">
        <f>12.55083-6.27543</f>
        <v>6.2753999999999994</v>
      </c>
      <c r="H28" s="33"/>
      <c r="I28" s="37">
        <f>G28/E28</f>
        <v>4.5539912917271402E-4</v>
      </c>
      <c r="J28" s="38">
        <f t="shared" si="0"/>
        <v>-13773.7246</v>
      </c>
      <c r="K28" s="21"/>
      <c r="L28" s="11"/>
      <c r="M28" s="11"/>
    </row>
    <row r="29" spans="1:13" s="12" customFormat="1" ht="120" customHeight="1" x14ac:dyDescent="0.45">
      <c r="A29" s="39"/>
      <c r="B29" s="43">
        <v>13020200</v>
      </c>
      <c r="C29" s="35" t="s">
        <v>37</v>
      </c>
      <c r="D29" s="36">
        <v>0.5</v>
      </c>
      <c r="E29" s="36">
        <v>0</v>
      </c>
      <c r="F29" s="36"/>
      <c r="G29" s="33">
        <v>0</v>
      </c>
      <c r="H29" s="33"/>
      <c r="I29" s="37" t="e">
        <f>G29/E29</f>
        <v>#DIV/0!</v>
      </c>
      <c r="J29" s="38">
        <f t="shared" si="0"/>
        <v>0</v>
      </c>
      <c r="K29" s="21"/>
      <c r="L29" s="11"/>
      <c r="M29" s="11"/>
    </row>
    <row r="30" spans="1:13" s="12" customFormat="1" ht="193.5" customHeight="1" x14ac:dyDescent="0.45">
      <c r="A30" s="39"/>
      <c r="B30" s="43">
        <v>13020401</v>
      </c>
      <c r="C30" s="35" t="s">
        <v>38</v>
      </c>
      <c r="D30" s="36"/>
      <c r="E30" s="36">
        <v>0</v>
      </c>
      <c r="F30" s="36"/>
      <c r="G30" s="33">
        <v>0</v>
      </c>
      <c r="H30" s="33"/>
      <c r="I30" s="37">
        <v>0</v>
      </c>
      <c r="J30" s="38">
        <f t="shared" si="0"/>
        <v>0</v>
      </c>
      <c r="K30" s="21"/>
      <c r="L30" s="11"/>
      <c r="M30" s="11"/>
    </row>
    <row r="31" spans="1:13" s="12" customFormat="1" ht="185.25" customHeight="1" x14ac:dyDescent="0.45">
      <c r="A31" s="39"/>
      <c r="B31" s="43">
        <v>13020600</v>
      </c>
      <c r="C31" s="35" t="s">
        <v>39</v>
      </c>
      <c r="D31" s="36"/>
      <c r="E31" s="36">
        <v>0</v>
      </c>
      <c r="F31" s="36"/>
      <c r="G31" s="33">
        <v>0</v>
      </c>
      <c r="H31" s="33"/>
      <c r="I31" s="37">
        <v>0</v>
      </c>
      <c r="J31" s="38">
        <f t="shared" si="0"/>
        <v>0</v>
      </c>
      <c r="K31" s="21"/>
      <c r="L31" s="11"/>
      <c r="M31" s="11"/>
    </row>
    <row r="32" spans="1:13" s="12" customFormat="1" ht="84.75" customHeight="1" x14ac:dyDescent="0.45">
      <c r="A32" s="39"/>
      <c r="B32" s="40">
        <v>13030000</v>
      </c>
      <c r="C32" s="41" t="s">
        <v>40</v>
      </c>
      <c r="D32" s="31">
        <v>1070.8</v>
      </c>
      <c r="E32" s="45">
        <f>E34+E33</f>
        <v>446.9</v>
      </c>
      <c r="F32" s="45"/>
      <c r="G32" s="32">
        <f>G34+G33</f>
        <v>0</v>
      </c>
      <c r="H32" s="33"/>
      <c r="I32" s="26">
        <f>G32/E32</f>
        <v>0</v>
      </c>
      <c r="J32" s="27">
        <f t="shared" si="0"/>
        <v>-446.9</v>
      </c>
      <c r="K32" s="21"/>
      <c r="L32" s="11"/>
      <c r="M32" s="11"/>
    </row>
    <row r="33" spans="1:13" s="12" customFormat="1" ht="123" x14ac:dyDescent="0.45">
      <c r="A33" s="39"/>
      <c r="B33" s="43">
        <v>13030100</v>
      </c>
      <c r="C33" s="35" t="s">
        <v>41</v>
      </c>
      <c r="D33" s="36">
        <v>165.8</v>
      </c>
      <c r="E33" s="36">
        <v>101</v>
      </c>
      <c r="F33" s="36"/>
      <c r="G33" s="33">
        <v>0</v>
      </c>
      <c r="H33" s="33"/>
      <c r="I33" s="37">
        <f>G33/E33</f>
        <v>0</v>
      </c>
      <c r="J33" s="38">
        <f>G33-E33</f>
        <v>-101</v>
      </c>
      <c r="K33" s="21"/>
      <c r="L33" s="11"/>
      <c r="M33" s="11"/>
    </row>
    <row r="34" spans="1:13" s="12" customFormat="1" ht="156" customHeight="1" x14ac:dyDescent="0.45">
      <c r="A34" s="39"/>
      <c r="B34" s="43">
        <v>13030200</v>
      </c>
      <c r="C34" s="35" t="s">
        <v>42</v>
      </c>
      <c r="D34" s="36">
        <v>905</v>
      </c>
      <c r="E34" s="36">
        <v>345.9</v>
      </c>
      <c r="F34" s="46"/>
      <c r="G34" s="33">
        <v>0</v>
      </c>
      <c r="H34" s="33"/>
      <c r="I34" s="37">
        <f>G34/E34</f>
        <v>0</v>
      </c>
      <c r="J34" s="38">
        <f t="shared" si="0"/>
        <v>-345.9</v>
      </c>
      <c r="K34" s="21"/>
      <c r="L34" s="11"/>
      <c r="M34" s="11"/>
    </row>
    <row r="35" spans="1:13" s="12" customFormat="1" ht="123.75" customHeight="1" x14ac:dyDescent="0.45">
      <c r="A35" s="39"/>
      <c r="B35" s="29">
        <v>13070000</v>
      </c>
      <c r="C35" s="30" t="s">
        <v>43</v>
      </c>
      <c r="D35" s="31">
        <v>0.2</v>
      </c>
      <c r="E35" s="31">
        <f>E36</f>
        <v>1.5</v>
      </c>
      <c r="F35" s="42"/>
      <c r="G35" s="42">
        <f>G36</f>
        <v>0</v>
      </c>
      <c r="H35" s="33"/>
      <c r="I35" s="37">
        <f>G35/E35</f>
        <v>0</v>
      </c>
      <c r="J35" s="38">
        <f t="shared" si="0"/>
        <v>-1.5</v>
      </c>
      <c r="K35" s="21"/>
      <c r="L35" s="11"/>
      <c r="M35" s="11"/>
    </row>
    <row r="36" spans="1:13" s="12" customFormat="1" ht="121.5" customHeight="1" x14ac:dyDescent="0.45">
      <c r="A36" s="39"/>
      <c r="B36" s="43">
        <v>13070200</v>
      </c>
      <c r="C36" s="35" t="s">
        <v>44</v>
      </c>
      <c r="D36" s="36">
        <v>0.2</v>
      </c>
      <c r="E36" s="36">
        <v>1.5</v>
      </c>
      <c r="F36" s="36"/>
      <c r="G36" s="33">
        <v>0</v>
      </c>
      <c r="H36" s="33"/>
      <c r="I36" s="37">
        <v>0</v>
      </c>
      <c r="J36" s="38">
        <f t="shared" si="0"/>
        <v>-1.5</v>
      </c>
      <c r="K36" s="21"/>
      <c r="L36" s="11"/>
      <c r="M36" s="11"/>
    </row>
    <row r="37" spans="1:13" s="12" customFormat="1" ht="87.75" customHeight="1" x14ac:dyDescent="0.5">
      <c r="A37" s="39"/>
      <c r="B37" s="40">
        <v>14000000</v>
      </c>
      <c r="C37" s="41" t="s">
        <v>45</v>
      </c>
      <c r="D37" s="31"/>
      <c r="E37" s="32">
        <f>E38</f>
        <v>125750.39999999999</v>
      </c>
      <c r="F37" s="32"/>
      <c r="G37" s="32">
        <f>G38</f>
        <v>376.61356000000001</v>
      </c>
      <c r="H37" s="33"/>
      <c r="I37" s="26">
        <f>G37/E37</f>
        <v>2.9949293203043489E-3</v>
      </c>
      <c r="J37" s="27">
        <f t="shared" si="0"/>
        <v>-125373.78644</v>
      </c>
      <c r="K37" s="47"/>
      <c r="L37" s="11"/>
      <c r="M37" s="11"/>
    </row>
    <row r="38" spans="1:13" s="12" customFormat="1" ht="177" customHeight="1" x14ac:dyDescent="0.45">
      <c r="A38" s="39"/>
      <c r="B38" s="43">
        <v>14040001</v>
      </c>
      <c r="C38" s="35" t="s">
        <v>46</v>
      </c>
      <c r="D38" s="36"/>
      <c r="E38" s="36">
        <v>125750.39999999999</v>
      </c>
      <c r="F38" s="36"/>
      <c r="G38" s="33">
        <v>376.61356000000001</v>
      </c>
      <c r="H38" s="33"/>
      <c r="I38" s="37">
        <f>G38/E38</f>
        <v>2.9949293203043489E-3</v>
      </c>
      <c r="J38" s="38">
        <f>G38-E38</f>
        <v>-125373.78644</v>
      </c>
      <c r="K38" s="21"/>
      <c r="L38" s="11"/>
      <c r="M38" s="11"/>
    </row>
    <row r="39" spans="1:13" s="12" customFormat="1" ht="121.5" x14ac:dyDescent="0.45">
      <c r="A39" s="39"/>
      <c r="B39" s="40">
        <v>16000000</v>
      </c>
      <c r="C39" s="41" t="s">
        <v>47</v>
      </c>
      <c r="D39" s="31"/>
      <c r="E39" s="31">
        <v>0</v>
      </c>
      <c r="F39" s="32"/>
      <c r="G39" s="32">
        <f>G41</f>
        <v>0</v>
      </c>
      <c r="H39" s="33"/>
      <c r="I39" s="37">
        <v>0</v>
      </c>
      <c r="J39" s="38">
        <f t="shared" si="0"/>
        <v>0</v>
      </c>
      <c r="K39" s="21"/>
      <c r="L39" s="11"/>
      <c r="M39" s="11"/>
    </row>
    <row r="40" spans="1:13" s="12" customFormat="1" ht="121.5" x14ac:dyDescent="0.45">
      <c r="A40" s="39"/>
      <c r="B40" s="40">
        <v>16010000</v>
      </c>
      <c r="C40" s="41" t="s">
        <v>48</v>
      </c>
      <c r="D40" s="31"/>
      <c r="E40" s="31">
        <v>0</v>
      </c>
      <c r="F40" s="32"/>
      <c r="G40" s="32">
        <f>G41</f>
        <v>0</v>
      </c>
      <c r="H40" s="33"/>
      <c r="I40" s="37">
        <v>0</v>
      </c>
      <c r="J40" s="38">
        <f t="shared" si="0"/>
        <v>0</v>
      </c>
      <c r="K40" s="21"/>
      <c r="L40" s="11"/>
      <c r="M40" s="11"/>
    </row>
    <row r="41" spans="1:13" s="12" customFormat="1" ht="56.25" customHeight="1" x14ac:dyDescent="0.45">
      <c r="A41" s="39"/>
      <c r="B41" s="43">
        <v>16010200</v>
      </c>
      <c r="C41" s="35" t="s">
        <v>49</v>
      </c>
      <c r="D41" s="36">
        <v>0</v>
      </c>
      <c r="E41" s="36"/>
      <c r="F41" s="36"/>
      <c r="G41" s="33">
        <v>0</v>
      </c>
      <c r="H41" s="33"/>
      <c r="I41" s="37">
        <v>0</v>
      </c>
      <c r="J41" s="38">
        <f t="shared" si="0"/>
        <v>0</v>
      </c>
      <c r="K41" s="21"/>
      <c r="L41" s="11"/>
      <c r="M41" s="11"/>
    </row>
    <row r="42" spans="1:13" s="12" customFormat="1" ht="64.5" x14ac:dyDescent="0.45">
      <c r="A42" s="39"/>
      <c r="B42" s="40">
        <v>18000000</v>
      </c>
      <c r="C42" s="41" t="s">
        <v>50</v>
      </c>
      <c r="D42" s="31">
        <v>365617</v>
      </c>
      <c r="E42" s="32">
        <f>E43+E55+E57+E60+E71</f>
        <v>639772.69999999995</v>
      </c>
      <c r="F42" s="32"/>
      <c r="G42" s="32">
        <f>G43+G55+G57+G60+G71</f>
        <v>14629.838679999999</v>
      </c>
      <c r="H42" s="33"/>
      <c r="I42" s="26">
        <f>G42/E42</f>
        <v>2.2867244382262637E-2</v>
      </c>
      <c r="J42" s="27">
        <f t="shared" si="0"/>
        <v>-625142.86131999991</v>
      </c>
      <c r="K42" s="21"/>
      <c r="L42" s="11"/>
      <c r="M42" s="11"/>
    </row>
    <row r="43" spans="1:13" s="12" customFormat="1" ht="54.75" customHeight="1" x14ac:dyDescent="0.45">
      <c r="A43" s="39"/>
      <c r="B43" s="29">
        <v>18010000</v>
      </c>
      <c r="C43" s="30" t="s">
        <v>51</v>
      </c>
      <c r="D43" s="36">
        <v>360978.2</v>
      </c>
      <c r="E43" s="33">
        <f>E44+E45+E46+E47+E48+E49+E50+E51+E53+E52</f>
        <v>453614.6</v>
      </c>
      <c r="F43" s="33"/>
      <c r="G43" s="33">
        <f>G44+G45+G46+G47+G48+G49+G50+G51+G53+G52</f>
        <v>5908.138539999999</v>
      </c>
      <c r="H43" s="33"/>
      <c r="I43" s="37">
        <f>G43/E43</f>
        <v>1.3024577559893353E-2</v>
      </c>
      <c r="J43" s="38">
        <f t="shared" si="0"/>
        <v>-447706.46145999996</v>
      </c>
      <c r="K43" s="21"/>
      <c r="L43" s="11"/>
      <c r="M43" s="11"/>
    </row>
    <row r="44" spans="1:13" s="12" customFormat="1" ht="177.75" customHeight="1" x14ac:dyDescent="0.45">
      <c r="A44" s="39"/>
      <c r="B44" s="43">
        <v>18010100</v>
      </c>
      <c r="C44" s="35" t="s">
        <v>52</v>
      </c>
      <c r="D44" s="36">
        <v>0</v>
      </c>
      <c r="E44" s="36">
        <v>1637.8</v>
      </c>
      <c r="F44" s="36"/>
      <c r="G44" s="33">
        <v>28.54524</v>
      </c>
      <c r="H44" s="33"/>
      <c r="I44" s="37">
        <f>G44/E44</f>
        <v>1.7429014531688852E-2</v>
      </c>
      <c r="J44" s="38">
        <f t="shared" si="0"/>
        <v>-1609.25476</v>
      </c>
      <c r="K44" s="21"/>
      <c r="L44" s="11"/>
      <c r="M44" s="11"/>
    </row>
    <row r="45" spans="1:13" s="12" customFormat="1" ht="207" customHeight="1" x14ac:dyDescent="0.45">
      <c r="A45" s="39"/>
      <c r="B45" s="43">
        <v>18010200</v>
      </c>
      <c r="C45" s="35" t="s">
        <v>53</v>
      </c>
      <c r="D45" s="36">
        <v>0</v>
      </c>
      <c r="E45" s="36">
        <v>1191.9000000000001</v>
      </c>
      <c r="F45" s="36"/>
      <c r="G45" s="33">
        <v>16.397079999999999</v>
      </c>
      <c r="H45" s="33"/>
      <c r="I45" s="37">
        <f>G45/E45</f>
        <v>1.3757093715915762E-2</v>
      </c>
      <c r="J45" s="38">
        <f t="shared" si="0"/>
        <v>-1175.5029200000001</v>
      </c>
      <c r="K45" s="21"/>
      <c r="L45" s="11"/>
      <c r="M45" s="11"/>
    </row>
    <row r="46" spans="1:13" s="12" customFormat="1" ht="182.25" customHeight="1" x14ac:dyDescent="0.45">
      <c r="A46" s="39"/>
      <c r="B46" s="43">
        <v>18010300</v>
      </c>
      <c r="C46" s="35" t="s">
        <v>54</v>
      </c>
      <c r="D46" s="36">
        <v>0</v>
      </c>
      <c r="E46" s="36">
        <v>13.8</v>
      </c>
      <c r="F46" s="36"/>
      <c r="G46" s="33">
        <v>0</v>
      </c>
      <c r="H46" s="33"/>
      <c r="I46" s="37">
        <v>0</v>
      </c>
      <c r="J46" s="38">
        <f t="shared" si="0"/>
        <v>-13.8</v>
      </c>
      <c r="K46" s="21"/>
      <c r="L46" s="11"/>
      <c r="M46" s="11"/>
    </row>
    <row r="47" spans="1:13" s="12" customFormat="1" ht="192.75" customHeight="1" x14ac:dyDescent="0.45">
      <c r="A47" s="39"/>
      <c r="B47" s="43">
        <v>18010400</v>
      </c>
      <c r="C47" s="35" t="s">
        <v>52</v>
      </c>
      <c r="D47" s="36">
        <v>0</v>
      </c>
      <c r="E47" s="36">
        <v>23418.3</v>
      </c>
      <c r="F47" s="36"/>
      <c r="G47" s="33">
        <v>772.59186999999997</v>
      </c>
      <c r="H47" s="33"/>
      <c r="I47" s="37">
        <f t="shared" ref="I47:I55" si="3">G47/E47</f>
        <v>3.2990945969604966E-2</v>
      </c>
      <c r="J47" s="38">
        <f t="shared" si="0"/>
        <v>-22645.708129999999</v>
      </c>
      <c r="K47" s="21"/>
      <c r="L47" s="11"/>
      <c r="M47" s="11"/>
    </row>
    <row r="48" spans="1:13" s="12" customFormat="1" ht="85.5" customHeight="1" x14ac:dyDescent="0.45">
      <c r="A48" s="39"/>
      <c r="B48" s="43">
        <v>18010500</v>
      </c>
      <c r="C48" s="35" t="s">
        <v>55</v>
      </c>
      <c r="D48" s="36">
        <v>115874</v>
      </c>
      <c r="E48" s="36">
        <v>133812.5</v>
      </c>
      <c r="F48" s="36"/>
      <c r="G48" s="33">
        <v>2564.1915199999999</v>
      </c>
      <c r="H48" s="33"/>
      <c r="I48" s="37">
        <f t="shared" si="3"/>
        <v>1.916257091078935E-2</v>
      </c>
      <c r="J48" s="38">
        <f t="shared" si="0"/>
        <v>-131248.30848000001</v>
      </c>
      <c r="K48" s="21"/>
      <c r="L48" s="11"/>
      <c r="M48" s="11"/>
    </row>
    <row r="49" spans="1:13" s="12" customFormat="1" ht="86.25" customHeight="1" x14ac:dyDescent="0.45">
      <c r="A49" s="39"/>
      <c r="B49" s="43">
        <v>18010600</v>
      </c>
      <c r="C49" s="35" t="s">
        <v>56</v>
      </c>
      <c r="D49" s="36">
        <v>234996.8</v>
      </c>
      <c r="E49" s="36">
        <v>274667.3</v>
      </c>
      <c r="F49" s="36"/>
      <c r="G49" s="33">
        <v>2144.2568999999999</v>
      </c>
      <c r="H49" s="33"/>
      <c r="I49" s="37">
        <f t="shared" si="3"/>
        <v>7.8067425572683749E-3</v>
      </c>
      <c r="J49" s="38">
        <f t="shared" si="0"/>
        <v>-272523.04310000001</v>
      </c>
      <c r="K49" s="21"/>
      <c r="L49" s="11"/>
      <c r="M49" s="11"/>
    </row>
    <row r="50" spans="1:13" s="12" customFormat="1" ht="81.75" customHeight="1" x14ac:dyDescent="0.45">
      <c r="A50" s="39"/>
      <c r="B50" s="43">
        <v>18010700</v>
      </c>
      <c r="C50" s="35" t="s">
        <v>57</v>
      </c>
      <c r="D50" s="36">
        <v>6136.6</v>
      </c>
      <c r="E50" s="36">
        <v>7050.7</v>
      </c>
      <c r="F50" s="36"/>
      <c r="G50" s="33">
        <v>63.084539999999997</v>
      </c>
      <c r="H50" s="33"/>
      <c r="I50" s="37">
        <f t="shared" si="3"/>
        <v>8.9472733203795358E-3</v>
      </c>
      <c r="J50" s="38">
        <f t="shared" si="0"/>
        <v>-6987.61546</v>
      </c>
      <c r="K50" s="21"/>
      <c r="L50" s="11"/>
      <c r="M50" s="11"/>
    </row>
    <row r="51" spans="1:13" s="12" customFormat="1" ht="78.75" customHeight="1" x14ac:dyDescent="0.45">
      <c r="A51" s="39"/>
      <c r="B51" s="43">
        <v>18010900</v>
      </c>
      <c r="C51" s="35" t="s">
        <v>58</v>
      </c>
      <c r="D51" s="36">
        <v>3970.8</v>
      </c>
      <c r="E51" s="36">
        <v>4396.7</v>
      </c>
      <c r="F51" s="36"/>
      <c r="G51" s="33">
        <v>31.821390000000001</v>
      </c>
      <c r="H51" s="33"/>
      <c r="I51" s="37">
        <f t="shared" si="3"/>
        <v>7.2375622626060458E-3</v>
      </c>
      <c r="J51" s="38">
        <f t="shared" si="0"/>
        <v>-4364.8786099999998</v>
      </c>
      <c r="K51" s="21"/>
      <c r="L51" s="11"/>
      <c r="M51" s="11"/>
    </row>
    <row r="52" spans="1:13" s="12" customFormat="1" ht="81.75" customHeight="1" x14ac:dyDescent="0.45">
      <c r="A52" s="39"/>
      <c r="B52" s="43">
        <v>18011000</v>
      </c>
      <c r="C52" s="35" t="s">
        <v>59</v>
      </c>
      <c r="D52" s="36">
        <v>0</v>
      </c>
      <c r="E52" s="36">
        <v>4047.1</v>
      </c>
      <c r="F52" s="36"/>
      <c r="G52" s="33">
        <v>85.416669999999996</v>
      </c>
      <c r="H52" s="33"/>
      <c r="I52" s="37">
        <f t="shared" si="3"/>
        <v>2.1105648489041534E-2</v>
      </c>
      <c r="J52" s="38">
        <f t="shared" si="0"/>
        <v>-3961.6833299999998</v>
      </c>
      <c r="K52" s="21"/>
      <c r="L52" s="11"/>
      <c r="M52" s="11"/>
    </row>
    <row r="53" spans="1:13" s="12" customFormat="1" ht="78.75" customHeight="1" x14ac:dyDescent="0.45">
      <c r="A53" s="39"/>
      <c r="B53" s="43">
        <v>18011101</v>
      </c>
      <c r="C53" s="35" t="s">
        <v>60</v>
      </c>
      <c r="D53" s="36">
        <v>0</v>
      </c>
      <c r="E53" s="36">
        <v>3378.5</v>
      </c>
      <c r="F53" s="36"/>
      <c r="G53" s="33">
        <v>201.83332999999999</v>
      </c>
      <c r="H53" s="33"/>
      <c r="I53" s="37">
        <f t="shared" si="3"/>
        <v>5.9740515021459224E-2</v>
      </c>
      <c r="J53" s="38">
        <f t="shared" si="0"/>
        <v>-3176.6666700000001</v>
      </c>
      <c r="K53" s="21"/>
      <c r="L53" s="11"/>
      <c r="M53" s="11"/>
    </row>
    <row r="54" spans="1:13" s="12" customFormat="1" ht="78.75" customHeight="1" x14ac:dyDescent="0.45">
      <c r="A54" s="39"/>
      <c r="B54" s="40">
        <v>18020000</v>
      </c>
      <c r="C54" s="35" t="s">
        <v>61</v>
      </c>
      <c r="D54" s="32">
        <f>D55+D56</f>
        <v>4098.6000000000004</v>
      </c>
      <c r="E54" s="32">
        <f t="shared" ref="E54:F54" si="4">E55</f>
        <v>4213.3</v>
      </c>
      <c r="F54" s="32">
        <f t="shared" si="4"/>
        <v>0</v>
      </c>
      <c r="G54" s="32">
        <f>G55</f>
        <v>0</v>
      </c>
      <c r="H54" s="32"/>
      <c r="I54" s="26">
        <f t="shared" si="3"/>
        <v>0</v>
      </c>
      <c r="J54" s="27">
        <f t="shared" si="0"/>
        <v>-4213.3</v>
      </c>
      <c r="K54" s="21"/>
      <c r="L54" s="11"/>
      <c r="M54" s="11"/>
    </row>
    <row r="55" spans="1:13" s="12" customFormat="1" ht="99" customHeight="1" x14ac:dyDescent="0.45">
      <c r="A55" s="39"/>
      <c r="B55" s="43">
        <v>18020100</v>
      </c>
      <c r="C55" s="35" t="s">
        <v>62</v>
      </c>
      <c r="D55" s="36">
        <v>4098.6000000000004</v>
      </c>
      <c r="E55" s="36">
        <v>4213.3</v>
      </c>
      <c r="F55" s="36"/>
      <c r="G55" s="33">
        <v>0</v>
      </c>
      <c r="H55" s="33"/>
      <c r="I55" s="37">
        <f t="shared" si="3"/>
        <v>0</v>
      </c>
      <c r="J55" s="38">
        <f t="shared" si="0"/>
        <v>-4213.3</v>
      </c>
      <c r="K55" s="21"/>
      <c r="L55" s="11"/>
      <c r="M55" s="11"/>
    </row>
    <row r="56" spans="1:13" s="12" customFormat="1" ht="99" customHeight="1" x14ac:dyDescent="0.45">
      <c r="A56" s="39"/>
      <c r="B56" s="43">
        <v>18020200</v>
      </c>
      <c r="C56" s="35" t="s">
        <v>63</v>
      </c>
      <c r="D56" s="36">
        <v>0</v>
      </c>
      <c r="E56" s="36">
        <v>0</v>
      </c>
      <c r="F56" s="36"/>
      <c r="G56" s="33">
        <v>0</v>
      </c>
      <c r="H56" s="33"/>
      <c r="I56" s="37">
        <v>0</v>
      </c>
      <c r="J56" s="38">
        <f t="shared" si="0"/>
        <v>0</v>
      </c>
      <c r="K56" s="21"/>
      <c r="L56" s="11"/>
      <c r="M56" s="11"/>
    </row>
    <row r="57" spans="1:13" s="12" customFormat="1" ht="64.5" x14ac:dyDescent="0.45">
      <c r="A57" s="39"/>
      <c r="B57" s="29">
        <v>18030000</v>
      </c>
      <c r="C57" s="30" t="s">
        <v>64</v>
      </c>
      <c r="D57" s="31">
        <v>540.20000000000005</v>
      </c>
      <c r="E57" s="32">
        <f t="shared" ref="E57:F57" si="5">E58+E59</f>
        <v>537.1</v>
      </c>
      <c r="F57" s="32">
        <f t="shared" si="5"/>
        <v>0</v>
      </c>
      <c r="G57" s="32">
        <f>G58+G59</f>
        <v>9.2906499999999994</v>
      </c>
      <c r="H57" s="33"/>
      <c r="I57" s="26">
        <f>G57/E57</f>
        <v>1.7297803016198099E-2</v>
      </c>
      <c r="J57" s="27">
        <f t="shared" si="0"/>
        <v>-527.80934999999999</v>
      </c>
      <c r="K57" s="21"/>
      <c r="L57" s="11"/>
      <c r="M57" s="11"/>
    </row>
    <row r="58" spans="1:13" s="12" customFormat="1" ht="114" customHeight="1" x14ac:dyDescent="0.45">
      <c r="A58" s="39"/>
      <c r="B58" s="43">
        <v>18030100</v>
      </c>
      <c r="C58" s="35" t="s">
        <v>65</v>
      </c>
      <c r="D58" s="36">
        <v>515.4</v>
      </c>
      <c r="E58" s="36">
        <v>537.1</v>
      </c>
      <c r="F58" s="36"/>
      <c r="G58" s="33">
        <v>9</v>
      </c>
      <c r="H58" s="33"/>
      <c r="I58" s="37">
        <f>G58/E58</f>
        <v>1.6756656116179481E-2</v>
      </c>
      <c r="J58" s="38">
        <f t="shared" si="0"/>
        <v>-528.1</v>
      </c>
      <c r="K58" s="21"/>
      <c r="L58" s="11"/>
      <c r="M58" s="11"/>
    </row>
    <row r="59" spans="1:13" s="12" customFormat="1" ht="114" customHeight="1" x14ac:dyDescent="0.45">
      <c r="A59" s="39"/>
      <c r="B59" s="43">
        <v>18030200</v>
      </c>
      <c r="C59" s="35" t="s">
        <v>66</v>
      </c>
      <c r="D59" s="36">
        <v>24.8</v>
      </c>
      <c r="E59" s="36">
        <v>0</v>
      </c>
      <c r="F59" s="36"/>
      <c r="G59" s="33">
        <v>0.29065000000000002</v>
      </c>
      <c r="H59" s="33"/>
      <c r="I59" s="37">
        <v>0</v>
      </c>
      <c r="J59" s="38">
        <f t="shared" si="0"/>
        <v>0.29065000000000002</v>
      </c>
      <c r="K59" s="21"/>
      <c r="L59" s="11"/>
      <c r="M59" s="11"/>
    </row>
    <row r="60" spans="1:13" s="12" customFormat="1" ht="174" customHeight="1" x14ac:dyDescent="0.45">
      <c r="A60" s="39"/>
      <c r="B60" s="29">
        <v>18040000</v>
      </c>
      <c r="C60" s="30" t="s">
        <v>67</v>
      </c>
      <c r="D60" s="31"/>
      <c r="E60" s="32">
        <f t="shared" ref="E60:F60" si="6">E61+E62+E63+E64+E65+E66+E67+E68+E70+E69</f>
        <v>0</v>
      </c>
      <c r="F60" s="32">
        <f t="shared" si="6"/>
        <v>0</v>
      </c>
      <c r="G60" s="32">
        <f>G61+G62+G63+G64+G65+G66+G67+G68+G70+G69</f>
        <v>0</v>
      </c>
      <c r="H60" s="33"/>
      <c r="I60" s="37">
        <v>0</v>
      </c>
      <c r="J60" s="38">
        <f t="shared" si="0"/>
        <v>0</v>
      </c>
      <c r="K60" s="21"/>
      <c r="L60" s="11"/>
      <c r="M60" s="11"/>
    </row>
    <row r="61" spans="1:13" s="12" customFormat="1" ht="187.5" customHeight="1" x14ac:dyDescent="0.45">
      <c r="A61" s="39"/>
      <c r="B61" s="34">
        <v>18040100</v>
      </c>
      <c r="C61" s="35" t="s">
        <v>68</v>
      </c>
      <c r="D61" s="36"/>
      <c r="E61" s="36">
        <v>0</v>
      </c>
      <c r="F61" s="36"/>
      <c r="G61" s="48">
        <v>0</v>
      </c>
      <c r="H61" s="33"/>
      <c r="I61" s="37">
        <v>0</v>
      </c>
      <c r="J61" s="38">
        <f t="shared" si="0"/>
        <v>0</v>
      </c>
      <c r="K61" s="21"/>
      <c r="L61" s="11"/>
      <c r="M61" s="11"/>
    </row>
    <row r="62" spans="1:13" s="12" customFormat="1" ht="195" customHeight="1" x14ac:dyDescent="0.45">
      <c r="A62" s="39"/>
      <c r="B62" s="34">
        <v>18040200</v>
      </c>
      <c r="C62" s="35" t="s">
        <v>69</v>
      </c>
      <c r="D62" s="36"/>
      <c r="E62" s="36">
        <v>0</v>
      </c>
      <c r="F62" s="36"/>
      <c r="G62" s="33">
        <v>0</v>
      </c>
      <c r="H62" s="33"/>
      <c r="I62" s="37">
        <v>0</v>
      </c>
      <c r="J62" s="38">
        <f t="shared" si="0"/>
        <v>0</v>
      </c>
      <c r="K62" s="21"/>
      <c r="L62" s="11"/>
      <c r="M62" s="11"/>
    </row>
    <row r="63" spans="1:13" s="12" customFormat="1" ht="194.25" customHeight="1" x14ac:dyDescent="0.45">
      <c r="A63" s="39"/>
      <c r="B63" s="34">
        <v>18040500</v>
      </c>
      <c r="C63" s="35" t="s">
        <v>70</v>
      </c>
      <c r="D63" s="36"/>
      <c r="E63" s="36">
        <v>0</v>
      </c>
      <c r="F63" s="36"/>
      <c r="G63" s="33">
        <v>0</v>
      </c>
      <c r="H63" s="33"/>
      <c r="I63" s="37">
        <v>0</v>
      </c>
      <c r="J63" s="38">
        <f t="shared" si="0"/>
        <v>0</v>
      </c>
      <c r="K63" s="21"/>
      <c r="L63" s="11"/>
      <c r="M63" s="11"/>
    </row>
    <row r="64" spans="1:13" s="12" customFormat="1" ht="201.75" customHeight="1" x14ac:dyDescent="0.45">
      <c r="A64" s="39"/>
      <c r="B64" s="34">
        <v>18040600</v>
      </c>
      <c r="C64" s="35" t="s">
        <v>71</v>
      </c>
      <c r="D64" s="36"/>
      <c r="E64" s="36">
        <v>0</v>
      </c>
      <c r="F64" s="36"/>
      <c r="G64" s="33">
        <v>0</v>
      </c>
      <c r="H64" s="33"/>
      <c r="I64" s="37">
        <v>0</v>
      </c>
      <c r="J64" s="38">
        <f t="shared" si="0"/>
        <v>0</v>
      </c>
      <c r="K64" s="21"/>
      <c r="L64" s="11"/>
      <c r="M64" s="11"/>
    </row>
    <row r="65" spans="1:13" s="12" customFormat="1" ht="186.75" customHeight="1" x14ac:dyDescent="0.45">
      <c r="A65" s="39"/>
      <c r="B65" s="34">
        <v>18040700</v>
      </c>
      <c r="C65" s="35" t="s">
        <v>72</v>
      </c>
      <c r="D65" s="36"/>
      <c r="E65" s="36">
        <v>0</v>
      </c>
      <c r="F65" s="36"/>
      <c r="G65" s="33">
        <v>0</v>
      </c>
      <c r="H65" s="33"/>
      <c r="I65" s="37">
        <v>0</v>
      </c>
      <c r="J65" s="38">
        <f t="shared" si="0"/>
        <v>0</v>
      </c>
      <c r="K65" s="21"/>
      <c r="L65" s="11"/>
      <c r="M65" s="11"/>
    </row>
    <row r="66" spans="1:13" s="12" customFormat="1" ht="240" customHeight="1" x14ac:dyDescent="0.45">
      <c r="A66" s="39"/>
      <c r="B66" s="43">
        <v>18040800</v>
      </c>
      <c r="C66" s="35" t="s">
        <v>73</v>
      </c>
      <c r="D66" s="36"/>
      <c r="E66" s="36">
        <v>0</v>
      </c>
      <c r="F66" s="36"/>
      <c r="G66" s="33">
        <v>0</v>
      </c>
      <c r="H66" s="33"/>
      <c r="I66" s="37">
        <v>0</v>
      </c>
      <c r="J66" s="38">
        <f t="shared" si="0"/>
        <v>0</v>
      </c>
      <c r="K66" s="21"/>
      <c r="L66" s="11"/>
      <c r="M66" s="11"/>
    </row>
    <row r="67" spans="1:13" s="12" customFormat="1" ht="189.75" customHeight="1" x14ac:dyDescent="0.45">
      <c r="A67" s="39"/>
      <c r="B67" s="43">
        <v>18040900</v>
      </c>
      <c r="C67" s="35" t="s">
        <v>74</v>
      </c>
      <c r="D67" s="36"/>
      <c r="E67" s="36">
        <v>0</v>
      </c>
      <c r="F67" s="36"/>
      <c r="G67" s="33">
        <v>0</v>
      </c>
      <c r="H67" s="33"/>
      <c r="I67" s="37">
        <v>0</v>
      </c>
      <c r="J67" s="38">
        <f t="shared" si="0"/>
        <v>0</v>
      </c>
      <c r="K67" s="21"/>
      <c r="L67" s="11"/>
      <c r="M67" s="11"/>
    </row>
    <row r="68" spans="1:13" s="12" customFormat="1" ht="175.5" customHeight="1" x14ac:dyDescent="0.45">
      <c r="A68" s="39"/>
      <c r="B68" s="43">
        <v>18041400</v>
      </c>
      <c r="C68" s="35" t="s">
        <v>75</v>
      </c>
      <c r="D68" s="36"/>
      <c r="E68" s="36">
        <v>0</v>
      </c>
      <c r="F68" s="36"/>
      <c r="G68" s="33">
        <v>0</v>
      </c>
      <c r="H68" s="33"/>
      <c r="I68" s="37">
        <v>0</v>
      </c>
      <c r="J68" s="38">
        <f t="shared" si="0"/>
        <v>0</v>
      </c>
      <c r="K68" s="21"/>
      <c r="L68" s="11"/>
      <c r="M68" s="11"/>
    </row>
    <row r="69" spans="1:13" s="12" customFormat="1" ht="172.5" customHeight="1" x14ac:dyDescent="0.45">
      <c r="A69" s="39"/>
      <c r="B69" s="43">
        <v>18041700</v>
      </c>
      <c r="C69" s="35" t="s">
        <v>76</v>
      </c>
      <c r="D69" s="36"/>
      <c r="E69" s="36">
        <v>0</v>
      </c>
      <c r="F69" s="36"/>
      <c r="G69" s="33">
        <v>0</v>
      </c>
      <c r="H69" s="33"/>
      <c r="I69" s="37">
        <v>0</v>
      </c>
      <c r="J69" s="38">
        <f t="shared" ref="J69:J120" si="7">G69-E69</f>
        <v>0</v>
      </c>
      <c r="K69" s="21"/>
      <c r="L69" s="11"/>
      <c r="M69" s="11"/>
    </row>
    <row r="70" spans="1:13" s="12" customFormat="1" ht="182.25" customHeight="1" x14ac:dyDescent="0.45">
      <c r="A70" s="39"/>
      <c r="B70" s="43">
        <v>18041800</v>
      </c>
      <c r="C70" s="35" t="s">
        <v>77</v>
      </c>
      <c r="D70" s="36"/>
      <c r="E70" s="36">
        <v>0</v>
      </c>
      <c r="F70" s="36"/>
      <c r="G70" s="33">
        <v>0</v>
      </c>
      <c r="H70" s="33"/>
      <c r="I70" s="37">
        <v>0</v>
      </c>
      <c r="J70" s="38">
        <f t="shared" si="7"/>
        <v>0</v>
      </c>
      <c r="K70" s="21"/>
      <c r="L70" s="11"/>
      <c r="M70" s="11"/>
    </row>
    <row r="71" spans="1:13" s="12" customFormat="1" ht="68.25" customHeight="1" x14ac:dyDescent="0.45">
      <c r="A71" s="39"/>
      <c r="B71" s="40">
        <v>18050000</v>
      </c>
      <c r="C71" s="41" t="s">
        <v>78</v>
      </c>
      <c r="D71" s="36"/>
      <c r="E71" s="32">
        <f>E73+E74+E72+E75</f>
        <v>181407.7</v>
      </c>
      <c r="F71" s="32"/>
      <c r="G71" s="32">
        <f>G73+G74+G72+G75</f>
        <v>8712.40949</v>
      </c>
      <c r="H71" s="33"/>
      <c r="I71" s="26">
        <f>G71/E71</f>
        <v>4.8026679628262743E-2</v>
      </c>
      <c r="J71" s="27">
        <f t="shared" si="7"/>
        <v>-172695.29051000002</v>
      </c>
      <c r="K71" s="21"/>
      <c r="L71" s="11"/>
      <c r="M71" s="11"/>
    </row>
    <row r="72" spans="1:13" s="12" customFormat="1" ht="133.5" customHeight="1" x14ac:dyDescent="0.45">
      <c r="A72" s="39"/>
      <c r="B72" s="43">
        <v>18050200</v>
      </c>
      <c r="C72" s="35" t="s">
        <v>79</v>
      </c>
      <c r="D72" s="36"/>
      <c r="E72" s="36">
        <v>0</v>
      </c>
      <c r="F72" s="36"/>
      <c r="G72" s="33">
        <v>0</v>
      </c>
      <c r="H72" s="33"/>
      <c r="I72" s="37">
        <v>0</v>
      </c>
      <c r="J72" s="38">
        <f t="shared" si="7"/>
        <v>0</v>
      </c>
      <c r="K72" s="21"/>
      <c r="L72" s="11"/>
      <c r="M72" s="11"/>
    </row>
    <row r="73" spans="1:13" s="12" customFormat="1" ht="79.5" customHeight="1" x14ac:dyDescent="0.45">
      <c r="A73" s="39"/>
      <c r="B73" s="43">
        <v>18050300</v>
      </c>
      <c r="C73" s="35" t="s">
        <v>80</v>
      </c>
      <c r="D73" s="36"/>
      <c r="E73" s="36">
        <v>62000</v>
      </c>
      <c r="F73" s="36"/>
      <c r="G73" s="33">
        <v>1832.4346499999999</v>
      </c>
      <c r="H73" s="33"/>
      <c r="I73" s="37">
        <f>G73/E73</f>
        <v>2.9555397580645161E-2</v>
      </c>
      <c r="J73" s="38">
        <f t="shared" si="7"/>
        <v>-60167.565349999997</v>
      </c>
      <c r="K73" s="21"/>
      <c r="L73" s="11"/>
      <c r="M73" s="11"/>
    </row>
    <row r="74" spans="1:13" s="12" customFormat="1" ht="87" customHeight="1" x14ac:dyDescent="0.45">
      <c r="A74" s="39"/>
      <c r="B74" s="43">
        <v>18050400</v>
      </c>
      <c r="C74" s="35" t="s">
        <v>81</v>
      </c>
      <c r="D74" s="36"/>
      <c r="E74" s="36">
        <v>119407.7</v>
      </c>
      <c r="F74" s="36"/>
      <c r="G74" s="33">
        <v>6879.9748399999999</v>
      </c>
      <c r="H74" s="33"/>
      <c r="I74" s="37">
        <f>G74/E74</f>
        <v>5.7617514113411449E-2</v>
      </c>
      <c r="J74" s="38">
        <f t="shared" si="7"/>
        <v>-112527.72516</v>
      </c>
      <c r="K74" s="21"/>
      <c r="L74" s="11"/>
      <c r="M74" s="11"/>
    </row>
    <row r="75" spans="1:13" s="12" customFormat="1" ht="87" customHeight="1" x14ac:dyDescent="0.45">
      <c r="A75" s="39"/>
      <c r="B75" s="43">
        <v>18050501</v>
      </c>
      <c r="C75" s="35" t="s">
        <v>82</v>
      </c>
      <c r="D75" s="36"/>
      <c r="E75" s="36">
        <v>0</v>
      </c>
      <c r="F75" s="36"/>
      <c r="G75" s="33">
        <v>0</v>
      </c>
      <c r="H75" s="33"/>
      <c r="I75" s="37">
        <v>0</v>
      </c>
      <c r="J75" s="38">
        <f t="shared" si="7"/>
        <v>0</v>
      </c>
      <c r="K75" s="21"/>
      <c r="L75" s="11"/>
      <c r="M75" s="11"/>
    </row>
    <row r="76" spans="1:13" s="12" customFormat="1" ht="63.75" customHeight="1" x14ac:dyDescent="0.45">
      <c r="A76" s="39"/>
      <c r="B76" s="40">
        <v>19000000</v>
      </c>
      <c r="C76" s="41" t="s">
        <v>83</v>
      </c>
      <c r="D76" s="31"/>
      <c r="E76" s="31">
        <f>E77</f>
        <v>376.3</v>
      </c>
      <c r="F76" s="32"/>
      <c r="G76" s="32">
        <f>G77</f>
        <v>3.2843099999999996</v>
      </c>
      <c r="H76" s="33"/>
      <c r="I76" s="26">
        <v>0</v>
      </c>
      <c r="J76" s="27">
        <f t="shared" si="7"/>
        <v>-373.01569000000001</v>
      </c>
      <c r="K76" s="21"/>
      <c r="L76" s="11"/>
      <c r="M76" s="11"/>
    </row>
    <row r="77" spans="1:13" s="12" customFormat="1" ht="69.75" customHeight="1" x14ac:dyDescent="0.45">
      <c r="A77" s="39"/>
      <c r="B77" s="34">
        <v>19010000</v>
      </c>
      <c r="C77" s="30" t="s">
        <v>84</v>
      </c>
      <c r="D77" s="31"/>
      <c r="E77" s="31">
        <f>E78+E79+E80</f>
        <v>376.3</v>
      </c>
      <c r="F77" s="32"/>
      <c r="G77" s="32">
        <f>G78+G79+G80</f>
        <v>3.2843099999999996</v>
      </c>
      <c r="H77" s="33"/>
      <c r="I77" s="26">
        <v>0</v>
      </c>
      <c r="J77" s="27">
        <f t="shared" si="7"/>
        <v>-373.01569000000001</v>
      </c>
      <c r="K77" s="21"/>
      <c r="L77" s="11"/>
      <c r="M77" s="11"/>
    </row>
    <row r="78" spans="1:13" s="12" customFormat="1" ht="114.75" customHeight="1" x14ac:dyDescent="0.45">
      <c r="A78" s="39"/>
      <c r="B78" s="34">
        <v>19010101</v>
      </c>
      <c r="C78" s="35" t="s">
        <v>85</v>
      </c>
      <c r="D78" s="36"/>
      <c r="E78" s="36">
        <v>334.3</v>
      </c>
      <c r="F78" s="36"/>
      <c r="G78" s="33">
        <f>4.06687-0.81339</f>
        <v>3.2534799999999997</v>
      </c>
      <c r="H78" s="33"/>
      <c r="I78" s="37">
        <v>0</v>
      </c>
      <c r="J78" s="38">
        <f t="shared" si="7"/>
        <v>-331.04651999999999</v>
      </c>
      <c r="K78" s="21"/>
      <c r="L78" s="11"/>
      <c r="M78" s="11"/>
    </row>
    <row r="79" spans="1:13" s="12" customFormat="1" ht="129.75" customHeight="1" x14ac:dyDescent="0.45">
      <c r="A79" s="39"/>
      <c r="B79" s="34">
        <v>19010201</v>
      </c>
      <c r="C79" s="35" t="s">
        <v>86</v>
      </c>
      <c r="D79" s="36"/>
      <c r="E79" s="36">
        <v>0</v>
      </c>
      <c r="F79" s="36"/>
      <c r="G79" s="33">
        <v>0</v>
      </c>
      <c r="H79" s="33"/>
      <c r="I79" s="37">
        <v>0</v>
      </c>
      <c r="J79" s="38">
        <f t="shared" si="7"/>
        <v>0</v>
      </c>
      <c r="K79" s="21"/>
      <c r="L79" s="11"/>
      <c r="M79" s="11"/>
    </row>
    <row r="80" spans="1:13" s="12" customFormat="1" ht="245.25" customHeight="1" x14ac:dyDescent="0.45">
      <c r="A80" s="39"/>
      <c r="B80" s="34">
        <v>19010301</v>
      </c>
      <c r="C80" s="35" t="s">
        <v>87</v>
      </c>
      <c r="D80" s="36"/>
      <c r="E80" s="36">
        <v>42</v>
      </c>
      <c r="F80" s="36"/>
      <c r="G80" s="33">
        <f>0.03854-0.00771</f>
        <v>3.0829999999999996E-2</v>
      </c>
      <c r="H80" s="33"/>
      <c r="I80" s="37">
        <v>0</v>
      </c>
      <c r="J80" s="38">
        <f t="shared" si="7"/>
        <v>-41.969169999999998</v>
      </c>
      <c r="K80" s="21"/>
      <c r="L80" s="11"/>
      <c r="M80" s="11"/>
    </row>
    <row r="81" spans="1:13" s="12" customFormat="1" ht="90" customHeight="1" x14ac:dyDescent="0.45">
      <c r="A81" s="39"/>
      <c r="B81" s="34">
        <v>19090000</v>
      </c>
      <c r="C81" s="35" t="s">
        <v>88</v>
      </c>
      <c r="D81" s="36"/>
      <c r="E81" s="36">
        <v>0</v>
      </c>
      <c r="F81" s="36"/>
      <c r="G81" s="33">
        <v>0</v>
      </c>
      <c r="H81" s="33"/>
      <c r="I81" s="37">
        <v>0</v>
      </c>
      <c r="J81" s="38">
        <f t="shared" si="7"/>
        <v>0</v>
      </c>
      <c r="K81" s="21"/>
      <c r="L81" s="11"/>
      <c r="M81" s="11"/>
    </row>
    <row r="82" spans="1:13" s="12" customFormat="1" ht="67.5" customHeight="1" x14ac:dyDescent="0.45">
      <c r="A82" s="49"/>
      <c r="B82" s="40">
        <v>20000000</v>
      </c>
      <c r="C82" s="41" t="s">
        <v>89</v>
      </c>
      <c r="D82" s="31">
        <v>18149.8</v>
      </c>
      <c r="E82" s="32">
        <f>E83+E90+E110</f>
        <v>30452.999999999996</v>
      </c>
      <c r="F82" s="32"/>
      <c r="G82" s="32">
        <f>G83+G90+G110</f>
        <v>826.70145000000014</v>
      </c>
      <c r="H82" s="32"/>
      <c r="I82" s="26">
        <f>G82/E82</f>
        <v>2.714679834499065E-2</v>
      </c>
      <c r="J82" s="27">
        <f t="shared" si="7"/>
        <v>-29626.298549999996</v>
      </c>
      <c r="K82" s="21"/>
      <c r="L82" s="11"/>
      <c r="M82" s="11"/>
    </row>
    <row r="83" spans="1:13" s="12" customFormat="1" ht="57" customHeight="1" x14ac:dyDescent="0.45">
      <c r="A83" s="39"/>
      <c r="B83" s="40">
        <v>21000000</v>
      </c>
      <c r="C83" s="41" t="s">
        <v>90</v>
      </c>
      <c r="D83" s="36">
        <v>1906.3</v>
      </c>
      <c r="E83" s="32">
        <f>E84+E87</f>
        <v>981.3</v>
      </c>
      <c r="F83" s="32"/>
      <c r="G83" s="32">
        <f>G84+G87</f>
        <v>6.6215999999999999</v>
      </c>
      <c r="H83" s="33"/>
      <c r="I83" s="26">
        <f>G83/E83</f>
        <v>6.7477835524304497E-3</v>
      </c>
      <c r="J83" s="27">
        <f t="shared" si="7"/>
        <v>-974.67840000000001</v>
      </c>
      <c r="K83" s="21"/>
      <c r="L83" s="11"/>
      <c r="M83" s="11"/>
    </row>
    <row r="84" spans="1:13" s="12" customFormat="1" ht="252.75" customHeight="1" x14ac:dyDescent="0.45">
      <c r="A84" s="39"/>
      <c r="B84" s="43">
        <v>21010000</v>
      </c>
      <c r="C84" s="35" t="s">
        <v>91</v>
      </c>
      <c r="D84" s="36">
        <v>1277.3</v>
      </c>
      <c r="E84" s="33">
        <f t="shared" ref="E84:F84" si="8">E86+E85</f>
        <v>546.29999999999995</v>
      </c>
      <c r="F84" s="33">
        <f t="shared" si="8"/>
        <v>0</v>
      </c>
      <c r="G84" s="33">
        <f>G86+G85</f>
        <v>0</v>
      </c>
      <c r="H84" s="33"/>
      <c r="I84" s="37">
        <f>G84/E84</f>
        <v>0</v>
      </c>
      <c r="J84" s="38">
        <f t="shared" si="7"/>
        <v>-546.29999999999995</v>
      </c>
      <c r="K84" s="21"/>
      <c r="L84" s="11"/>
      <c r="M84" s="11"/>
    </row>
    <row r="85" spans="1:13" s="12" customFormat="1" ht="213" customHeight="1" x14ac:dyDescent="0.45">
      <c r="A85" s="39"/>
      <c r="B85" s="43">
        <v>21010300</v>
      </c>
      <c r="C85" s="35" t="s">
        <v>92</v>
      </c>
      <c r="D85" s="36">
        <v>1277.3</v>
      </c>
      <c r="E85" s="36">
        <v>546.29999999999995</v>
      </c>
      <c r="F85" s="36"/>
      <c r="G85" s="33">
        <v>0</v>
      </c>
      <c r="H85" s="33"/>
      <c r="I85" s="37">
        <f>G85/E85</f>
        <v>0</v>
      </c>
      <c r="J85" s="38">
        <f t="shared" si="7"/>
        <v>-546.29999999999995</v>
      </c>
      <c r="K85" s="21"/>
      <c r="L85" s="11"/>
      <c r="M85" s="11"/>
    </row>
    <row r="86" spans="1:13" s="12" customFormat="1" ht="199.5" customHeight="1" x14ac:dyDescent="0.45">
      <c r="A86" s="39"/>
      <c r="B86" s="34">
        <v>21010302</v>
      </c>
      <c r="C86" s="35" t="s">
        <v>93</v>
      </c>
      <c r="D86" s="36"/>
      <c r="E86" s="36">
        <v>0</v>
      </c>
      <c r="F86" s="36"/>
      <c r="G86" s="33">
        <v>0</v>
      </c>
      <c r="H86" s="33"/>
      <c r="I86" s="37">
        <v>0</v>
      </c>
      <c r="J86" s="38">
        <f t="shared" si="7"/>
        <v>0</v>
      </c>
      <c r="K86" s="21"/>
      <c r="L86" s="11"/>
      <c r="M86" s="11"/>
    </row>
    <row r="87" spans="1:13" s="12" customFormat="1" ht="84" customHeight="1" x14ac:dyDescent="0.45">
      <c r="A87" s="39"/>
      <c r="B87" s="29">
        <v>21080000</v>
      </c>
      <c r="C87" s="30" t="s">
        <v>94</v>
      </c>
      <c r="D87" s="32">
        <f>D89+D88</f>
        <v>629</v>
      </c>
      <c r="E87" s="32">
        <f>E89+E88</f>
        <v>435</v>
      </c>
      <c r="F87" s="32"/>
      <c r="G87" s="32">
        <f>G89+G88</f>
        <v>6.6215999999999999</v>
      </c>
      <c r="H87" s="33"/>
      <c r="I87" s="26">
        <f t="shared" ref="I87:I100" si="9">G87/E87</f>
        <v>1.5222068965517241E-2</v>
      </c>
      <c r="J87" s="27">
        <f t="shared" si="7"/>
        <v>-428.3784</v>
      </c>
      <c r="K87" s="21"/>
      <c r="L87" s="11"/>
      <c r="M87" s="11"/>
    </row>
    <row r="88" spans="1:13" s="12" customFormat="1" ht="84" customHeight="1" x14ac:dyDescent="0.45">
      <c r="A88" s="39"/>
      <c r="B88" s="43">
        <v>21080900</v>
      </c>
      <c r="C88" s="35" t="s">
        <v>95</v>
      </c>
      <c r="D88" s="36">
        <v>6.2</v>
      </c>
      <c r="E88" s="36">
        <v>12.9</v>
      </c>
      <c r="F88" s="33"/>
      <c r="G88" s="33">
        <v>0</v>
      </c>
      <c r="H88" s="33"/>
      <c r="I88" s="37">
        <f t="shared" si="9"/>
        <v>0</v>
      </c>
      <c r="J88" s="38">
        <f t="shared" si="7"/>
        <v>-12.9</v>
      </c>
      <c r="K88" s="21"/>
      <c r="L88" s="11"/>
      <c r="M88" s="11"/>
    </row>
    <row r="89" spans="1:13" s="12" customFormat="1" ht="102" customHeight="1" x14ac:dyDescent="0.45">
      <c r="A89" s="39"/>
      <c r="B89" s="43">
        <v>21081100</v>
      </c>
      <c r="C89" s="35" t="s">
        <v>96</v>
      </c>
      <c r="D89" s="36">
        <v>622.79999999999995</v>
      </c>
      <c r="E89" s="36">
        <v>422.1</v>
      </c>
      <c r="F89" s="36"/>
      <c r="G89" s="33">
        <v>6.6215999999999999</v>
      </c>
      <c r="H89" s="33"/>
      <c r="I89" s="37">
        <f t="shared" si="9"/>
        <v>1.5687277896233118E-2</v>
      </c>
      <c r="J89" s="38">
        <f t="shared" si="7"/>
        <v>-415.47840000000002</v>
      </c>
      <c r="K89" s="21"/>
      <c r="L89" s="11"/>
      <c r="M89" s="11"/>
    </row>
    <row r="90" spans="1:13" s="12" customFormat="1" ht="141" customHeight="1" x14ac:dyDescent="0.45">
      <c r="A90" s="39"/>
      <c r="B90" s="40">
        <v>22000000</v>
      </c>
      <c r="C90" s="41" t="s">
        <v>97</v>
      </c>
      <c r="D90" s="31">
        <v>16081.2</v>
      </c>
      <c r="E90" s="32">
        <f>E91+E103+E105</f>
        <v>29288.699999999997</v>
      </c>
      <c r="F90" s="32"/>
      <c r="G90" s="32">
        <f>G91+G103+G105</f>
        <v>815.86585000000014</v>
      </c>
      <c r="H90" s="33"/>
      <c r="I90" s="26">
        <f t="shared" si="9"/>
        <v>2.7855993949885118E-2</v>
      </c>
      <c r="J90" s="27">
        <f t="shared" si="7"/>
        <v>-28472.834149999995</v>
      </c>
      <c r="K90" s="21"/>
      <c r="L90" s="11"/>
      <c r="M90" s="11"/>
    </row>
    <row r="91" spans="1:13" s="12" customFormat="1" ht="101.25" customHeight="1" x14ac:dyDescent="0.45">
      <c r="A91" s="39"/>
      <c r="B91" s="34">
        <v>22010000</v>
      </c>
      <c r="C91" s="50" t="s">
        <v>98</v>
      </c>
      <c r="D91" s="51">
        <f>D95+D96+D97+D98+D99+D102+D94+D92</f>
        <v>10982.6</v>
      </c>
      <c r="E91" s="51">
        <f>E92+E94+E95+E96+E97+E98+E99+E102+E100+E101</f>
        <v>24064.699999999997</v>
      </c>
      <c r="F91" s="51">
        <f t="shared" ref="F91:G91" si="10">F92+F94+F95+F96+F97+F98+F99+F102+F100+F101</f>
        <v>0</v>
      </c>
      <c r="G91" s="51">
        <f t="shared" si="10"/>
        <v>776.37533000000008</v>
      </c>
      <c r="H91" s="33"/>
      <c r="I91" s="37">
        <f t="shared" si="9"/>
        <v>3.226199911073066E-2</v>
      </c>
      <c r="J91" s="38">
        <f t="shared" si="7"/>
        <v>-23288.324669999998</v>
      </c>
      <c r="K91" s="21"/>
      <c r="L91" s="11"/>
      <c r="M91" s="11"/>
    </row>
    <row r="92" spans="1:13" s="12" customFormat="1" ht="101.25" customHeight="1" x14ac:dyDescent="0.45">
      <c r="A92" s="39"/>
      <c r="B92" s="43">
        <v>22010200</v>
      </c>
      <c r="C92" s="35" t="s">
        <v>99</v>
      </c>
      <c r="D92" s="51">
        <v>5</v>
      </c>
      <c r="E92" s="51">
        <v>0.3</v>
      </c>
      <c r="F92" s="51"/>
      <c r="G92" s="51">
        <v>0</v>
      </c>
      <c r="H92" s="33"/>
      <c r="I92" s="37">
        <f t="shared" si="9"/>
        <v>0</v>
      </c>
      <c r="J92" s="38">
        <f t="shared" si="7"/>
        <v>-0.3</v>
      </c>
      <c r="K92" s="21"/>
      <c r="L92" s="11"/>
      <c r="M92" s="11"/>
    </row>
    <row r="93" spans="1:13" s="12" customFormat="1" ht="101.25" customHeight="1" x14ac:dyDescent="0.45">
      <c r="A93" s="39"/>
      <c r="B93" s="43">
        <v>22010500</v>
      </c>
      <c r="C93" s="35" t="s">
        <v>100</v>
      </c>
      <c r="D93" s="51"/>
      <c r="E93" s="51">
        <v>0</v>
      </c>
      <c r="F93" s="51"/>
      <c r="G93" s="51">
        <v>9.3140000000000001</v>
      </c>
      <c r="H93" s="33"/>
      <c r="I93" s="37">
        <v>0</v>
      </c>
      <c r="J93" s="38"/>
      <c r="K93" s="21"/>
      <c r="L93" s="11"/>
      <c r="M93" s="11"/>
    </row>
    <row r="94" spans="1:13" s="12" customFormat="1" ht="111" customHeight="1" x14ac:dyDescent="0.45">
      <c r="A94" s="39"/>
      <c r="B94" s="43">
        <v>22010600</v>
      </c>
      <c r="C94" s="35" t="s">
        <v>101</v>
      </c>
      <c r="D94" s="36">
        <v>2</v>
      </c>
      <c r="E94" s="36">
        <v>6.2</v>
      </c>
      <c r="F94" s="36"/>
      <c r="G94" s="33">
        <v>0</v>
      </c>
      <c r="H94" s="33"/>
      <c r="I94" s="37">
        <f t="shared" si="9"/>
        <v>0</v>
      </c>
      <c r="J94" s="38">
        <f t="shared" si="7"/>
        <v>-6.2</v>
      </c>
      <c r="K94" s="21"/>
      <c r="L94" s="11"/>
      <c r="M94" s="11"/>
    </row>
    <row r="95" spans="1:13" s="12" customFormat="1" ht="148.5" customHeight="1" x14ac:dyDescent="0.45">
      <c r="A95" s="39"/>
      <c r="B95" s="43">
        <v>22010700</v>
      </c>
      <c r="C95" s="35" t="s">
        <v>102</v>
      </c>
      <c r="D95" s="36">
        <v>3.5</v>
      </c>
      <c r="E95" s="36">
        <v>0</v>
      </c>
      <c r="F95" s="36"/>
      <c r="G95" s="33">
        <v>1.56</v>
      </c>
      <c r="H95" s="33"/>
      <c r="I95" s="37">
        <v>0</v>
      </c>
      <c r="J95" s="38">
        <f t="shared" si="7"/>
        <v>1.56</v>
      </c>
      <c r="K95" s="21"/>
      <c r="L95" s="11"/>
      <c r="M95" s="11"/>
    </row>
    <row r="96" spans="1:13" s="12" customFormat="1" ht="182.25" customHeight="1" x14ac:dyDescent="0.45">
      <c r="A96" s="39"/>
      <c r="B96" s="43">
        <v>22010900</v>
      </c>
      <c r="C96" s="35" t="s">
        <v>103</v>
      </c>
      <c r="D96" s="36">
        <v>120</v>
      </c>
      <c r="E96" s="36">
        <v>71.599999999999994</v>
      </c>
      <c r="F96" s="36"/>
      <c r="G96" s="33">
        <v>0</v>
      </c>
      <c r="H96" s="33"/>
      <c r="I96" s="37">
        <f t="shared" si="9"/>
        <v>0</v>
      </c>
      <c r="J96" s="38">
        <f t="shared" si="7"/>
        <v>-71.599999999999994</v>
      </c>
      <c r="K96" s="21"/>
      <c r="L96" s="11"/>
      <c r="M96" s="11"/>
    </row>
    <row r="97" spans="1:13" s="12" customFormat="1" ht="153" customHeight="1" x14ac:dyDescent="0.45">
      <c r="A97" s="39"/>
      <c r="B97" s="43">
        <v>22011000</v>
      </c>
      <c r="C97" s="35" t="s">
        <v>104</v>
      </c>
      <c r="D97" s="36">
        <v>2000</v>
      </c>
      <c r="E97" s="36">
        <v>2815.6</v>
      </c>
      <c r="F97" s="36"/>
      <c r="G97" s="33">
        <v>0</v>
      </c>
      <c r="H97" s="33"/>
      <c r="I97" s="37">
        <f t="shared" si="9"/>
        <v>0</v>
      </c>
      <c r="J97" s="38">
        <f t="shared" si="7"/>
        <v>-2815.6</v>
      </c>
      <c r="K97" s="21"/>
      <c r="L97" s="11"/>
      <c r="M97" s="11"/>
    </row>
    <row r="98" spans="1:13" s="12" customFormat="1" ht="144.75" customHeight="1" x14ac:dyDescent="0.45">
      <c r="A98" s="39"/>
      <c r="B98" s="43">
        <v>22011100</v>
      </c>
      <c r="C98" s="35" t="s">
        <v>105</v>
      </c>
      <c r="D98" s="36">
        <v>7878.1</v>
      </c>
      <c r="E98" s="36">
        <v>8307.2999999999993</v>
      </c>
      <c r="F98" s="36"/>
      <c r="G98" s="33">
        <v>590.82924000000003</v>
      </c>
      <c r="H98" s="33"/>
      <c r="I98" s="37">
        <f t="shared" si="9"/>
        <v>7.1121692968834652E-2</v>
      </c>
      <c r="J98" s="38">
        <f t="shared" si="7"/>
        <v>-7716.4707599999992</v>
      </c>
      <c r="K98" s="21"/>
      <c r="L98" s="11"/>
      <c r="M98" s="11"/>
    </row>
    <row r="99" spans="1:13" s="12" customFormat="1" ht="126.75" customHeight="1" x14ac:dyDescent="0.45">
      <c r="A99" s="39"/>
      <c r="B99" s="43">
        <v>22011800</v>
      </c>
      <c r="C99" s="35" t="s">
        <v>106</v>
      </c>
      <c r="D99" s="36">
        <v>974</v>
      </c>
      <c r="E99" s="36">
        <v>1071.9000000000001</v>
      </c>
      <c r="F99" s="36"/>
      <c r="G99" s="33">
        <v>6.9409999999999998</v>
      </c>
      <c r="H99" s="33"/>
      <c r="I99" s="37">
        <f t="shared" si="9"/>
        <v>6.475417482974157E-3</v>
      </c>
      <c r="J99" s="38">
        <f t="shared" si="7"/>
        <v>-1064.9590000000001</v>
      </c>
      <c r="K99" s="21"/>
      <c r="L99" s="11"/>
      <c r="M99" s="11"/>
    </row>
    <row r="100" spans="1:13" s="12" customFormat="1" ht="126.75" customHeight="1" x14ac:dyDescent="0.45">
      <c r="A100" s="39"/>
      <c r="B100" s="43">
        <v>22012500</v>
      </c>
      <c r="C100" s="35" t="s">
        <v>107</v>
      </c>
      <c r="D100" s="36"/>
      <c r="E100" s="36">
        <v>11791.8</v>
      </c>
      <c r="F100" s="36"/>
      <c r="G100" s="33">
        <v>126.71626999999999</v>
      </c>
      <c r="H100" s="33"/>
      <c r="I100" s="37">
        <f t="shared" si="9"/>
        <v>1.0746134602011568E-2</v>
      </c>
      <c r="J100" s="38">
        <f t="shared" si="7"/>
        <v>-11665.083729999998</v>
      </c>
      <c r="K100" s="21"/>
      <c r="L100" s="11"/>
      <c r="M100" s="11"/>
    </row>
    <row r="101" spans="1:13" s="12" customFormat="1" ht="126.75" customHeight="1" x14ac:dyDescent="0.45">
      <c r="A101" s="39"/>
      <c r="B101" s="43">
        <v>22012600</v>
      </c>
      <c r="C101" s="35"/>
      <c r="D101" s="36"/>
      <c r="E101" s="36">
        <v>0</v>
      </c>
      <c r="F101" s="36"/>
      <c r="G101" s="33">
        <v>49.467019999999998</v>
      </c>
      <c r="H101" s="33"/>
      <c r="I101" s="37">
        <v>0</v>
      </c>
      <c r="J101" s="38">
        <f t="shared" si="7"/>
        <v>49.467019999999998</v>
      </c>
      <c r="K101" s="21"/>
      <c r="L101" s="11"/>
      <c r="M101" s="11"/>
    </row>
    <row r="102" spans="1:13" s="12" customFormat="1" ht="71.25" customHeight="1" x14ac:dyDescent="0.45">
      <c r="A102" s="39"/>
      <c r="B102" s="43">
        <v>22012900</v>
      </c>
      <c r="C102" s="35" t="s">
        <v>107</v>
      </c>
      <c r="D102" s="36"/>
      <c r="E102" s="36">
        <v>0</v>
      </c>
      <c r="F102" s="36"/>
      <c r="G102" s="33">
        <v>0.86180000000000001</v>
      </c>
      <c r="H102" s="33"/>
      <c r="I102" s="37">
        <v>0</v>
      </c>
      <c r="J102" s="38">
        <f t="shared" si="7"/>
        <v>0.86180000000000001</v>
      </c>
      <c r="K102" s="21"/>
      <c r="L102" s="11"/>
      <c r="M102" s="11"/>
    </row>
    <row r="103" spans="1:13" s="12" customFormat="1" ht="111" customHeight="1" x14ac:dyDescent="0.45">
      <c r="A103" s="39"/>
      <c r="B103" s="29">
        <v>22080000</v>
      </c>
      <c r="C103" s="30" t="s">
        <v>108</v>
      </c>
      <c r="D103" s="31">
        <v>4496.8</v>
      </c>
      <c r="E103" s="42">
        <f t="shared" ref="E103:F103" si="11">E104</f>
        <v>2177.6</v>
      </c>
      <c r="F103" s="42">
        <f t="shared" si="11"/>
        <v>0</v>
      </c>
      <c r="G103" s="42">
        <f>G104</f>
        <v>0</v>
      </c>
      <c r="H103" s="33"/>
      <c r="I103" s="26">
        <f>G103/E103</f>
        <v>0</v>
      </c>
      <c r="J103" s="27">
        <f t="shared" si="7"/>
        <v>-2177.6</v>
      </c>
      <c r="K103" s="21"/>
      <c r="L103" s="11"/>
      <c r="M103" s="11"/>
    </row>
    <row r="104" spans="1:13" s="12" customFormat="1" ht="256.5" customHeight="1" x14ac:dyDescent="0.45">
      <c r="A104" s="39"/>
      <c r="B104" s="34">
        <v>22080402</v>
      </c>
      <c r="C104" s="35" t="s">
        <v>109</v>
      </c>
      <c r="D104" s="36">
        <v>4496.8</v>
      </c>
      <c r="E104" s="36">
        <v>2177.6</v>
      </c>
      <c r="F104" s="36"/>
      <c r="G104" s="33">
        <v>0</v>
      </c>
      <c r="H104" s="33"/>
      <c r="I104" s="37">
        <f>G104/E104</f>
        <v>0</v>
      </c>
      <c r="J104" s="38">
        <f t="shared" si="7"/>
        <v>-2177.6</v>
      </c>
      <c r="K104" s="21"/>
      <c r="L104" s="11"/>
      <c r="M104" s="11"/>
    </row>
    <row r="105" spans="1:13" s="12" customFormat="1" ht="59.25" customHeight="1" x14ac:dyDescent="0.45">
      <c r="A105" s="39"/>
      <c r="B105" s="29">
        <v>22090000</v>
      </c>
      <c r="C105" s="30" t="s">
        <v>110</v>
      </c>
      <c r="D105" s="44">
        <v>601.79999999999995</v>
      </c>
      <c r="E105" s="42">
        <f>E106+E107+E108+E109</f>
        <v>3046.4</v>
      </c>
      <c r="F105" s="42"/>
      <c r="G105" s="42">
        <f>G106+G107+G108+G109</f>
        <v>39.490520000000004</v>
      </c>
      <c r="H105" s="33"/>
      <c r="I105" s="26">
        <f>G105/E105</f>
        <v>1.2963012079831934E-2</v>
      </c>
      <c r="J105" s="27">
        <f t="shared" si="7"/>
        <v>-3006.9094800000003</v>
      </c>
      <c r="K105" s="21"/>
      <c r="L105" s="11"/>
      <c r="M105" s="11"/>
    </row>
    <row r="106" spans="1:13" s="12" customFormat="1" ht="124.5" customHeight="1" x14ac:dyDescent="0.45">
      <c r="A106" s="39"/>
      <c r="B106" s="34">
        <v>22090100</v>
      </c>
      <c r="C106" s="35" t="s">
        <v>111</v>
      </c>
      <c r="D106" s="36">
        <v>549</v>
      </c>
      <c r="E106" s="36">
        <v>740</v>
      </c>
      <c r="F106" s="36"/>
      <c r="G106" s="33">
        <v>1.20492</v>
      </c>
      <c r="H106" s="33"/>
      <c r="I106" s="37">
        <f>G106/E106</f>
        <v>1.6282702702702702E-3</v>
      </c>
      <c r="J106" s="38">
        <f t="shared" si="7"/>
        <v>-738.79507999999998</v>
      </c>
      <c r="K106" s="21"/>
      <c r="L106" s="11"/>
      <c r="M106" s="11"/>
    </row>
    <row r="107" spans="1:13" s="12" customFormat="1" ht="93.75" customHeight="1" x14ac:dyDescent="0.45">
      <c r="A107" s="39"/>
      <c r="B107" s="34">
        <v>22090200</v>
      </c>
      <c r="C107" s="35" t="s">
        <v>112</v>
      </c>
      <c r="D107" s="36">
        <v>0</v>
      </c>
      <c r="E107" s="36">
        <v>390</v>
      </c>
      <c r="F107" s="36"/>
      <c r="G107" s="33">
        <v>0</v>
      </c>
      <c r="H107" s="33"/>
      <c r="I107" s="37">
        <v>0</v>
      </c>
      <c r="J107" s="38">
        <f t="shared" si="7"/>
        <v>-390</v>
      </c>
      <c r="K107" s="21"/>
      <c r="L107" s="11"/>
      <c r="M107" s="11"/>
    </row>
    <row r="108" spans="1:13" s="12" customFormat="1" ht="272.25" customHeight="1" x14ac:dyDescent="0.45">
      <c r="A108" s="39"/>
      <c r="B108" s="34">
        <v>22090300</v>
      </c>
      <c r="C108" s="35" t="s">
        <v>113</v>
      </c>
      <c r="D108" s="36">
        <v>0</v>
      </c>
      <c r="E108" s="36">
        <v>0</v>
      </c>
      <c r="F108" s="36"/>
      <c r="G108" s="33">
        <v>0</v>
      </c>
      <c r="H108" s="33"/>
      <c r="I108" s="37">
        <v>0</v>
      </c>
      <c r="J108" s="38">
        <f t="shared" si="7"/>
        <v>0</v>
      </c>
      <c r="K108" s="21"/>
      <c r="L108" s="11"/>
      <c r="M108" s="11"/>
    </row>
    <row r="109" spans="1:13" s="12" customFormat="1" ht="210.75" customHeight="1" x14ac:dyDescent="0.45">
      <c r="A109" s="39"/>
      <c r="B109" s="34">
        <v>22090400</v>
      </c>
      <c r="C109" s="35" t="s">
        <v>114</v>
      </c>
      <c r="D109" s="36">
        <v>52.8</v>
      </c>
      <c r="E109" s="36">
        <v>1916.4</v>
      </c>
      <c r="F109" s="36"/>
      <c r="G109" s="33">
        <v>38.285600000000002</v>
      </c>
      <c r="H109" s="33"/>
      <c r="I109" s="37">
        <f t="shared" ref="I109:I120" si="12">G109/E109</f>
        <v>1.9977875182634105E-2</v>
      </c>
      <c r="J109" s="38">
        <f t="shared" si="7"/>
        <v>-1878.1144000000002</v>
      </c>
      <c r="K109" s="21"/>
      <c r="L109" s="11"/>
      <c r="M109" s="11"/>
    </row>
    <row r="110" spans="1:13" s="12" customFormat="1" ht="62.25" customHeight="1" x14ac:dyDescent="0.45">
      <c r="A110" s="39"/>
      <c r="B110" s="40">
        <v>24000000</v>
      </c>
      <c r="C110" s="30" t="s">
        <v>115</v>
      </c>
      <c r="D110" s="44">
        <v>162.30000000000001</v>
      </c>
      <c r="E110" s="42">
        <f t="shared" ref="E110:F110" si="13">E112+E111</f>
        <v>183</v>
      </c>
      <c r="F110" s="42">
        <f t="shared" si="13"/>
        <v>0</v>
      </c>
      <c r="G110" s="42">
        <f>G112+G111</f>
        <v>4.2140000000000004</v>
      </c>
      <c r="H110" s="51"/>
      <c r="I110" s="26">
        <f t="shared" si="12"/>
        <v>2.3027322404371588E-2</v>
      </c>
      <c r="J110" s="27">
        <f t="shared" si="7"/>
        <v>-178.786</v>
      </c>
      <c r="K110" s="21"/>
      <c r="L110" s="11"/>
      <c r="M110" s="11"/>
    </row>
    <row r="111" spans="1:13" s="12" customFormat="1" ht="216" customHeight="1" x14ac:dyDescent="0.45">
      <c r="A111" s="39"/>
      <c r="B111" s="43">
        <v>24030000</v>
      </c>
      <c r="C111" s="35" t="s">
        <v>116</v>
      </c>
      <c r="D111" s="36">
        <v>20</v>
      </c>
      <c r="E111" s="36">
        <v>0</v>
      </c>
      <c r="F111" s="36"/>
      <c r="G111" s="33">
        <v>0</v>
      </c>
      <c r="H111" s="33"/>
      <c r="I111" s="37">
        <v>0</v>
      </c>
      <c r="J111" s="38">
        <f t="shared" si="7"/>
        <v>0</v>
      </c>
      <c r="K111" s="21"/>
      <c r="L111" s="11"/>
      <c r="M111" s="11"/>
    </row>
    <row r="112" spans="1:13" s="12" customFormat="1" ht="64.5" x14ac:dyDescent="0.45">
      <c r="A112" s="39"/>
      <c r="B112" s="34">
        <v>24060000</v>
      </c>
      <c r="C112" s="50" t="s">
        <v>117</v>
      </c>
      <c r="D112" s="36">
        <v>142.30000000000001</v>
      </c>
      <c r="E112" s="33">
        <f t="shared" ref="E112:F112" si="14">E113</f>
        <v>183</v>
      </c>
      <c r="F112" s="33">
        <f t="shared" si="14"/>
        <v>0</v>
      </c>
      <c r="G112" s="33">
        <f>G113</f>
        <v>4.2140000000000004</v>
      </c>
      <c r="H112" s="33"/>
      <c r="I112" s="37">
        <f t="shared" si="12"/>
        <v>2.3027322404371588E-2</v>
      </c>
      <c r="J112" s="38">
        <f t="shared" si="7"/>
        <v>-178.786</v>
      </c>
      <c r="K112" s="21"/>
      <c r="L112" s="11"/>
      <c r="M112" s="11"/>
    </row>
    <row r="113" spans="1:18" s="12" customFormat="1" ht="64.5" x14ac:dyDescent="0.45">
      <c r="A113" s="39"/>
      <c r="B113" s="34">
        <v>24060300</v>
      </c>
      <c r="C113" s="50" t="s">
        <v>118</v>
      </c>
      <c r="D113" s="52">
        <v>142.30000000000001</v>
      </c>
      <c r="E113" s="52">
        <v>183</v>
      </c>
      <c r="F113" s="52"/>
      <c r="G113" s="53">
        <v>4.2140000000000004</v>
      </c>
      <c r="H113" s="33"/>
      <c r="I113" s="37">
        <f t="shared" si="12"/>
        <v>2.3027322404371588E-2</v>
      </c>
      <c r="J113" s="38">
        <f t="shared" si="7"/>
        <v>-178.786</v>
      </c>
      <c r="K113" s="21"/>
      <c r="L113" s="11"/>
      <c r="M113" s="11"/>
    </row>
    <row r="114" spans="1:18" s="12" customFormat="1" ht="64.5" x14ac:dyDescent="0.45">
      <c r="A114" s="39"/>
      <c r="B114" s="40">
        <v>30000000</v>
      </c>
      <c r="C114" s="54" t="s">
        <v>119</v>
      </c>
      <c r="D114" s="31">
        <v>48.4</v>
      </c>
      <c r="E114" s="32">
        <f t="shared" ref="E114:G115" si="15">E115</f>
        <v>16.899999999999999</v>
      </c>
      <c r="F114" s="32"/>
      <c r="G114" s="32">
        <f t="shared" si="15"/>
        <v>0</v>
      </c>
      <c r="H114" s="55"/>
      <c r="I114" s="26">
        <f t="shared" si="12"/>
        <v>0</v>
      </c>
      <c r="J114" s="27">
        <f t="shared" si="7"/>
        <v>-16.899999999999999</v>
      </c>
      <c r="K114" s="21"/>
      <c r="L114" s="11"/>
      <c r="M114" s="11"/>
    </row>
    <row r="115" spans="1:18" s="12" customFormat="1" ht="75.75" customHeight="1" x14ac:dyDescent="0.45">
      <c r="A115" s="39"/>
      <c r="B115" s="29">
        <v>31000000</v>
      </c>
      <c r="C115" s="30" t="s">
        <v>120</v>
      </c>
      <c r="D115" s="56">
        <v>48.4</v>
      </c>
      <c r="E115" s="57">
        <f t="shared" si="15"/>
        <v>16.899999999999999</v>
      </c>
      <c r="F115" s="57"/>
      <c r="G115" s="57">
        <f>G116+G119</f>
        <v>0</v>
      </c>
      <c r="H115" s="33"/>
      <c r="I115" s="37">
        <f t="shared" si="12"/>
        <v>0</v>
      </c>
      <c r="J115" s="38">
        <f t="shared" si="7"/>
        <v>-16.899999999999999</v>
      </c>
      <c r="K115" s="21"/>
      <c r="L115" s="11"/>
      <c r="M115" s="11"/>
    </row>
    <row r="116" spans="1:18" s="12" customFormat="1" ht="324" customHeight="1" thickBot="1" x14ac:dyDescent="0.5">
      <c r="A116" s="58"/>
      <c r="B116" s="59">
        <v>31010200</v>
      </c>
      <c r="C116" s="60" t="s">
        <v>121</v>
      </c>
      <c r="D116" s="36">
        <v>48.4</v>
      </c>
      <c r="E116" s="36">
        <v>16.899999999999999</v>
      </c>
      <c r="F116" s="36"/>
      <c r="G116" s="33">
        <v>0</v>
      </c>
      <c r="H116" s="33"/>
      <c r="I116" s="37">
        <f t="shared" si="12"/>
        <v>0</v>
      </c>
      <c r="J116" s="38">
        <f t="shared" si="7"/>
        <v>-16.899999999999999</v>
      </c>
      <c r="K116" s="21"/>
      <c r="L116" s="11"/>
      <c r="M116" s="11"/>
    </row>
    <row r="117" spans="1:18" s="64" customFormat="1" ht="46.5" hidden="1" customHeight="1" x14ac:dyDescent="0.45">
      <c r="A117" s="61"/>
      <c r="B117" s="62"/>
      <c r="C117" s="63"/>
      <c r="D117" s="57"/>
      <c r="E117" s="57"/>
      <c r="F117" s="57"/>
      <c r="G117" s="57"/>
      <c r="H117" s="57"/>
      <c r="I117" s="37" t="e">
        <f t="shared" si="12"/>
        <v>#DIV/0!</v>
      </c>
      <c r="J117" s="38">
        <f t="shared" si="7"/>
        <v>0</v>
      </c>
      <c r="K117" s="21"/>
      <c r="L117" s="11"/>
      <c r="M117" s="11"/>
    </row>
    <row r="118" spans="1:18" s="71" customFormat="1" ht="90.75" hidden="1" customHeight="1" x14ac:dyDescent="0.45">
      <c r="A118" s="65"/>
      <c r="B118" s="66"/>
      <c r="C118" s="67" t="s">
        <v>122</v>
      </c>
      <c r="D118" s="53"/>
      <c r="E118" s="53"/>
      <c r="F118" s="53"/>
      <c r="G118" s="68"/>
      <c r="H118" s="68"/>
      <c r="I118" s="69" t="e">
        <f t="shared" si="12"/>
        <v>#DIV/0!</v>
      </c>
      <c r="J118" s="70">
        <f t="shared" si="7"/>
        <v>0</v>
      </c>
      <c r="K118" s="21"/>
      <c r="L118" s="11"/>
      <c r="M118" s="11"/>
    </row>
    <row r="119" spans="1:18" s="71" customFormat="1" ht="142.5" customHeight="1" thickBot="1" x14ac:dyDescent="0.5">
      <c r="A119" s="72"/>
      <c r="B119" s="73">
        <v>31020000</v>
      </c>
      <c r="C119" s="74" t="s">
        <v>123</v>
      </c>
      <c r="D119" s="75"/>
      <c r="E119" s="75">
        <v>0</v>
      </c>
      <c r="F119" s="75"/>
      <c r="G119" s="76">
        <v>0</v>
      </c>
      <c r="H119" s="76"/>
      <c r="I119" s="77">
        <v>0</v>
      </c>
      <c r="J119" s="78">
        <f t="shared" si="7"/>
        <v>0</v>
      </c>
      <c r="K119" s="21"/>
      <c r="L119" s="11"/>
      <c r="M119" s="11"/>
    </row>
    <row r="120" spans="1:18" s="71" customFormat="1" ht="75" customHeight="1" thickBot="1" x14ac:dyDescent="0.5">
      <c r="A120" s="79"/>
      <c r="B120" s="80"/>
      <c r="C120" s="81" t="s">
        <v>124</v>
      </c>
      <c r="D120" s="82">
        <v>1096783</v>
      </c>
      <c r="E120" s="83">
        <f t="shared" ref="E120:F120" si="16">E5+E82+E114</f>
        <v>1855283.4999999998</v>
      </c>
      <c r="F120" s="83">
        <f t="shared" si="16"/>
        <v>0</v>
      </c>
      <c r="G120" s="83">
        <f>G5+G82+G114</f>
        <v>44160.118559999901</v>
      </c>
      <c r="H120" s="84"/>
      <c r="I120" s="85">
        <f t="shared" si="12"/>
        <v>2.3802356114308088E-2</v>
      </c>
      <c r="J120" s="86">
        <f t="shared" si="7"/>
        <v>-1811123.3814399999</v>
      </c>
      <c r="K120" s="21"/>
      <c r="L120" s="11"/>
      <c r="M120" s="11"/>
      <c r="R120" s="87"/>
    </row>
    <row r="121" spans="1:18" s="12" customFormat="1" ht="68.25" customHeight="1" x14ac:dyDescent="0.4">
      <c r="A121" s="88"/>
      <c r="B121" s="89"/>
      <c r="C121" s="90"/>
      <c r="D121" s="91"/>
      <c r="E121" s="91"/>
      <c r="F121" s="91"/>
      <c r="G121" s="92"/>
      <c r="H121" s="92"/>
      <c r="I121" s="93"/>
      <c r="J121" s="94"/>
      <c r="K121" s="11"/>
      <c r="L121" s="11"/>
      <c r="M121" s="11"/>
    </row>
    <row r="122" spans="1:18" s="12" customFormat="1" ht="92.25" customHeight="1" x14ac:dyDescent="0.4">
      <c r="A122" s="95"/>
      <c r="B122" s="96"/>
      <c r="C122" s="97"/>
      <c r="D122" s="98"/>
      <c r="E122" s="98"/>
      <c r="F122" s="98"/>
      <c r="G122" s="99"/>
      <c r="H122" s="100"/>
      <c r="I122" s="101"/>
      <c r="J122" s="102"/>
      <c r="K122" s="11"/>
      <c r="L122" s="11"/>
      <c r="M122" s="11"/>
    </row>
    <row r="123" spans="1:18" s="12" customFormat="1" ht="36" customHeight="1" x14ac:dyDescent="0.4">
      <c r="A123" s="103"/>
      <c r="B123" s="104"/>
      <c r="C123" s="105"/>
      <c r="D123" s="106"/>
      <c r="E123" s="106"/>
      <c r="F123" s="106"/>
      <c r="G123" s="107"/>
      <c r="H123" s="107"/>
      <c r="I123" s="108"/>
      <c r="J123" s="109"/>
      <c r="K123" s="11"/>
      <c r="L123" s="11"/>
      <c r="M123" s="11"/>
    </row>
    <row r="124" spans="1:18" s="12" customFormat="1" ht="30.75" x14ac:dyDescent="0.4">
      <c r="A124" s="103"/>
      <c r="B124" s="110"/>
      <c r="C124" s="105"/>
      <c r="D124" s="106"/>
      <c r="E124" s="106"/>
      <c r="F124" s="106"/>
      <c r="G124" s="107"/>
      <c r="H124" s="107"/>
      <c r="I124" s="108"/>
      <c r="J124" s="109"/>
      <c r="K124" s="11"/>
      <c r="L124" s="11"/>
      <c r="M124" s="11"/>
    </row>
    <row r="125" spans="1:18" s="12" customFormat="1" ht="39.75" customHeight="1" x14ac:dyDescent="0.4">
      <c r="A125" s="103"/>
      <c r="B125" s="110"/>
      <c r="C125" s="105"/>
      <c r="D125" s="106"/>
      <c r="E125" s="106"/>
      <c r="F125" s="106"/>
      <c r="G125" s="107"/>
      <c r="H125" s="107"/>
      <c r="I125" s="108"/>
      <c r="J125" s="109"/>
      <c r="K125" s="11"/>
      <c r="L125" s="11"/>
      <c r="M125" s="11"/>
    </row>
    <row r="126" spans="1:18" s="12" customFormat="1" ht="61.5" customHeight="1" x14ac:dyDescent="0.4">
      <c r="A126" s="103"/>
      <c r="B126" s="111"/>
      <c r="C126" s="112"/>
      <c r="D126" s="113"/>
      <c r="E126" s="113"/>
      <c r="F126" s="114"/>
      <c r="G126" s="107"/>
      <c r="H126" s="107"/>
      <c r="I126" s="108"/>
      <c r="J126" s="109"/>
      <c r="K126" s="11"/>
      <c r="L126" s="11"/>
      <c r="M126" s="11"/>
    </row>
    <row r="127" spans="1:18" s="12" customFormat="1" ht="59.25" hidden="1" customHeight="1" x14ac:dyDescent="0.4">
      <c r="A127" s="103"/>
      <c r="B127" s="111"/>
      <c r="C127" s="112"/>
      <c r="D127" s="113"/>
      <c r="E127" s="113"/>
      <c r="F127" s="114"/>
      <c r="G127" s="107"/>
      <c r="H127" s="107"/>
      <c r="I127" s="108"/>
      <c r="J127" s="109"/>
      <c r="K127" s="11"/>
      <c r="L127" s="11"/>
      <c r="M127" s="11"/>
    </row>
    <row r="128" spans="1:18" s="12" customFormat="1" ht="69" hidden="1" customHeight="1" x14ac:dyDescent="0.4">
      <c r="A128" s="103"/>
      <c r="B128" s="110"/>
      <c r="C128" s="105"/>
      <c r="D128" s="106"/>
      <c r="E128" s="106"/>
      <c r="F128" s="114"/>
      <c r="G128" s="107"/>
      <c r="H128" s="107"/>
      <c r="I128" s="108"/>
      <c r="J128" s="109"/>
      <c r="K128" s="11"/>
      <c r="L128" s="11"/>
      <c r="M128" s="11"/>
    </row>
    <row r="129" spans="1:13" s="12" customFormat="1" ht="103.5" customHeight="1" x14ac:dyDescent="0.4">
      <c r="A129" s="103"/>
      <c r="B129" s="110"/>
      <c r="C129" s="105"/>
      <c r="D129" s="106"/>
      <c r="E129" s="106"/>
      <c r="F129" s="106"/>
      <c r="G129" s="107"/>
      <c r="H129" s="107"/>
      <c r="I129" s="108"/>
      <c r="J129" s="109"/>
      <c r="K129" s="11"/>
      <c r="L129" s="11"/>
      <c r="M129" s="11"/>
    </row>
    <row r="130" spans="1:13" s="12" customFormat="1" ht="30.75" x14ac:dyDescent="0.4">
      <c r="A130" s="103"/>
      <c r="B130" s="110"/>
      <c r="C130" s="105"/>
      <c r="D130" s="106"/>
      <c r="E130" s="106"/>
      <c r="F130" s="114"/>
      <c r="G130" s="107"/>
      <c r="H130" s="107"/>
      <c r="I130" s="108"/>
      <c r="J130" s="109"/>
      <c r="K130" s="11"/>
      <c r="L130" s="11"/>
      <c r="M130" s="11"/>
    </row>
    <row r="131" spans="1:13" s="12" customFormat="1" ht="30.75" hidden="1" x14ac:dyDescent="0.4">
      <c r="A131" s="103"/>
      <c r="B131" s="110"/>
      <c r="C131" s="105"/>
      <c r="D131" s="106"/>
      <c r="E131" s="106"/>
      <c r="F131" s="114"/>
      <c r="G131" s="107"/>
      <c r="H131" s="107"/>
      <c r="I131" s="108"/>
      <c r="J131" s="109"/>
      <c r="K131" s="11"/>
      <c r="L131" s="11"/>
      <c r="M131" s="11"/>
    </row>
    <row r="132" spans="1:13" s="12" customFormat="1" ht="163.5" customHeight="1" x14ac:dyDescent="0.4">
      <c r="A132" s="103"/>
      <c r="B132" s="110"/>
      <c r="C132" s="105"/>
      <c r="D132" s="106"/>
      <c r="E132" s="106"/>
      <c r="F132" s="106"/>
      <c r="G132" s="107"/>
      <c r="H132" s="107"/>
      <c r="I132" s="108"/>
      <c r="J132" s="109"/>
      <c r="K132" s="11"/>
      <c r="L132" s="11"/>
      <c r="M132" s="11"/>
    </row>
    <row r="133" spans="1:13" s="12" customFormat="1" ht="30.75" x14ac:dyDescent="0.4">
      <c r="A133" s="103"/>
      <c r="B133" s="110"/>
      <c r="C133" s="105"/>
      <c r="D133" s="106"/>
      <c r="E133" s="106"/>
      <c r="F133" s="106"/>
      <c r="G133" s="107"/>
      <c r="H133" s="107"/>
      <c r="I133" s="108"/>
      <c r="J133" s="109"/>
      <c r="K133" s="11"/>
      <c r="L133" s="11"/>
      <c r="M133" s="11"/>
    </row>
    <row r="134" spans="1:13" s="12" customFormat="1" ht="30.75" x14ac:dyDescent="0.4">
      <c r="A134" s="103"/>
      <c r="B134" s="110"/>
      <c r="C134" s="105"/>
      <c r="D134" s="106"/>
      <c r="E134" s="106"/>
      <c r="F134" s="106"/>
      <c r="G134" s="107"/>
      <c r="H134" s="107"/>
      <c r="I134" s="108"/>
      <c r="J134" s="109"/>
      <c r="K134" s="11"/>
      <c r="L134" s="11"/>
      <c r="M134" s="11"/>
    </row>
    <row r="135" spans="1:13" s="12" customFormat="1" ht="30.75" hidden="1" x14ac:dyDescent="0.4">
      <c r="A135" s="103"/>
      <c r="B135" s="110"/>
      <c r="C135" s="105"/>
      <c r="D135" s="106"/>
      <c r="E135" s="106"/>
      <c r="F135" s="114"/>
      <c r="G135" s="107"/>
      <c r="H135" s="107"/>
      <c r="I135" s="108"/>
      <c r="J135" s="109"/>
      <c r="K135" s="11"/>
      <c r="L135" s="11"/>
      <c r="M135" s="11"/>
    </row>
    <row r="136" spans="1:13" s="12" customFormat="1" ht="91.5" customHeight="1" x14ac:dyDescent="0.4">
      <c r="A136" s="103"/>
      <c r="B136" s="110"/>
      <c r="C136" s="105"/>
      <c r="D136" s="106"/>
      <c r="E136" s="106"/>
      <c r="F136" s="106"/>
      <c r="G136" s="107"/>
      <c r="H136" s="107"/>
      <c r="I136" s="108"/>
      <c r="J136" s="109"/>
      <c r="K136" s="11"/>
      <c r="L136" s="11"/>
      <c r="M136" s="11"/>
    </row>
    <row r="137" spans="1:13" s="12" customFormat="1" ht="135.75" customHeight="1" x14ac:dyDescent="0.4">
      <c r="A137" s="103"/>
      <c r="B137" s="110"/>
      <c r="C137" s="105"/>
      <c r="D137" s="106"/>
      <c r="E137" s="106"/>
      <c r="F137" s="106"/>
      <c r="G137" s="107"/>
      <c r="H137" s="107"/>
      <c r="I137" s="108"/>
      <c r="J137" s="109"/>
      <c r="K137" s="11"/>
      <c r="L137" s="11"/>
      <c r="M137" s="11"/>
    </row>
    <row r="138" spans="1:13" s="12" customFormat="1" ht="36" customHeight="1" x14ac:dyDescent="0.4">
      <c r="A138" s="103"/>
      <c r="B138" s="110"/>
      <c r="C138" s="105"/>
      <c r="D138" s="106"/>
      <c r="E138" s="106"/>
      <c r="F138" s="106"/>
      <c r="G138" s="107"/>
      <c r="H138" s="107"/>
      <c r="I138" s="108"/>
      <c r="J138" s="109"/>
      <c r="K138" s="11"/>
      <c r="L138" s="11"/>
      <c r="M138" s="11"/>
    </row>
    <row r="139" spans="1:13" s="12" customFormat="1" ht="32.25" hidden="1" customHeight="1" x14ac:dyDescent="0.4">
      <c r="A139" s="103"/>
      <c r="B139" s="111"/>
      <c r="C139" s="112"/>
      <c r="D139" s="113"/>
      <c r="E139" s="113"/>
      <c r="F139" s="114"/>
      <c r="G139" s="107"/>
      <c r="H139" s="107"/>
      <c r="I139" s="108"/>
      <c r="J139" s="109"/>
      <c r="K139" s="11"/>
      <c r="L139" s="11"/>
      <c r="M139" s="11"/>
    </row>
    <row r="140" spans="1:13" s="12" customFormat="1" ht="50.25" hidden="1" customHeight="1" x14ac:dyDescent="0.4">
      <c r="A140" s="103"/>
      <c r="B140" s="111"/>
      <c r="C140" s="112"/>
      <c r="D140" s="113"/>
      <c r="E140" s="113"/>
      <c r="F140" s="114"/>
      <c r="G140" s="107"/>
      <c r="H140" s="107"/>
      <c r="I140" s="108"/>
      <c r="J140" s="109"/>
      <c r="K140" s="11"/>
      <c r="L140" s="11"/>
      <c r="M140" s="11"/>
    </row>
    <row r="141" spans="1:13" s="116" customFormat="1" ht="160.5" customHeight="1" thickBot="1" x14ac:dyDescent="0.45">
      <c r="A141" s="115"/>
      <c r="B141" s="111"/>
      <c r="C141" s="105"/>
      <c r="D141" s="106"/>
      <c r="E141" s="106"/>
      <c r="F141" s="106"/>
      <c r="G141" s="107"/>
      <c r="H141" s="107"/>
      <c r="I141" s="108"/>
      <c r="J141" s="109"/>
      <c r="K141" s="11"/>
      <c r="L141" s="11"/>
      <c r="M141" s="11"/>
    </row>
    <row r="142" spans="1:13" s="64" customFormat="1" ht="49.5" hidden="1" customHeight="1" thickBot="1" x14ac:dyDescent="0.45">
      <c r="A142" s="117"/>
      <c r="B142" s="118"/>
      <c r="C142" s="119"/>
      <c r="D142" s="120"/>
      <c r="E142" s="120"/>
      <c r="F142" s="120"/>
      <c r="G142" s="120"/>
      <c r="H142" s="120"/>
      <c r="I142" s="108"/>
      <c r="J142" s="109"/>
      <c r="K142" s="11"/>
      <c r="L142" s="11"/>
      <c r="M142" s="11"/>
    </row>
    <row r="143" spans="1:13" s="126" customFormat="1" ht="100.5" hidden="1" customHeight="1" thickBot="1" x14ac:dyDescent="0.45">
      <c r="A143" s="121"/>
      <c r="B143" s="118"/>
      <c r="C143" s="122"/>
      <c r="D143" s="123"/>
      <c r="E143" s="123"/>
      <c r="F143" s="123"/>
      <c r="G143" s="123"/>
      <c r="H143" s="123"/>
      <c r="I143" s="124"/>
      <c r="J143" s="125"/>
      <c r="K143" s="11"/>
      <c r="L143" s="11"/>
      <c r="M143" s="11"/>
    </row>
    <row r="144" spans="1:13" s="133" customFormat="1" ht="54" customHeight="1" thickBot="1" x14ac:dyDescent="0.45">
      <c r="A144" s="127"/>
      <c r="B144" s="128"/>
      <c r="C144" s="129"/>
      <c r="D144" s="130"/>
      <c r="E144" s="130"/>
      <c r="F144" s="130"/>
      <c r="G144" s="130"/>
      <c r="H144" s="130"/>
      <c r="I144" s="131"/>
      <c r="J144" s="132"/>
      <c r="K144" s="8"/>
      <c r="L144" s="8"/>
      <c r="M144" s="8"/>
    </row>
    <row r="145" spans="1:8" x14ac:dyDescent="0.35">
      <c r="A145" s="134"/>
      <c r="B145" s="134"/>
      <c r="C145" s="134"/>
      <c r="D145" s="134"/>
      <c r="E145" s="134"/>
      <c r="F145" s="134"/>
      <c r="G145" s="134"/>
      <c r="H145" s="134"/>
    </row>
    <row r="146" spans="1:8" x14ac:dyDescent="0.35">
      <c r="G146" s="134"/>
      <c r="H146" s="134"/>
    </row>
    <row r="147" spans="1:8" x14ac:dyDescent="0.35">
      <c r="G147" s="134"/>
      <c r="H147" s="134"/>
    </row>
    <row r="148" spans="1:8" x14ac:dyDescent="0.35">
      <c r="G148" s="134"/>
      <c r="H148" s="134"/>
    </row>
    <row r="154" spans="1:8" s="136" customFormat="1" x14ac:dyDescent="0.35"/>
    <row r="155" spans="1:8" s="136" customFormat="1" x14ac:dyDescent="0.35"/>
    <row r="156" spans="1:8" s="136" customFormat="1" x14ac:dyDescent="0.35"/>
    <row r="157" spans="1:8" s="136" customFormat="1" x14ac:dyDescent="0.35"/>
    <row r="158" spans="1:8" s="136" customFormat="1" x14ac:dyDescent="0.35"/>
    <row r="159" spans="1:8" s="136" customFormat="1" x14ac:dyDescent="0.35"/>
    <row r="160" spans="1:8" s="136" customFormat="1" x14ac:dyDescent="0.35"/>
    <row r="161" s="136" customFormat="1" x14ac:dyDescent="0.35"/>
    <row r="162" s="136" customFormat="1" x14ac:dyDescent="0.35"/>
    <row r="163" s="136" customFormat="1" x14ac:dyDescent="0.35"/>
    <row r="164" s="136" customFormat="1" x14ac:dyDescent="0.35"/>
    <row r="165" s="136" customFormat="1" x14ac:dyDescent="0.35"/>
    <row r="166" s="136" customFormat="1" x14ac:dyDescent="0.35"/>
    <row r="167" s="136" customFormat="1" x14ac:dyDescent="0.35"/>
    <row r="168" s="136" customFormat="1" x14ac:dyDescent="0.35"/>
    <row r="169" s="136" customFormat="1" x14ac:dyDescent="0.35"/>
    <row r="170" s="136" customFormat="1" x14ac:dyDescent="0.35"/>
    <row r="171" s="136" customFormat="1" x14ac:dyDescent="0.35"/>
    <row r="172" s="136" customFormat="1" x14ac:dyDescent="0.35"/>
    <row r="173" s="136" customFormat="1" x14ac:dyDescent="0.35"/>
    <row r="174" s="136" customFormat="1" x14ac:dyDescent="0.35"/>
    <row r="175" s="136" customFormat="1" x14ac:dyDescent="0.35"/>
    <row r="176" s="136" customFormat="1" x14ac:dyDescent="0.35"/>
    <row r="177" s="136" customFormat="1" x14ac:dyDescent="0.35"/>
    <row r="178" s="136" customFormat="1" x14ac:dyDescent="0.35"/>
    <row r="179" s="136" customFormat="1" x14ac:dyDescent="0.35"/>
    <row r="180" s="136" customFormat="1" x14ac:dyDescent="0.35"/>
    <row r="181" s="136" customFormat="1" x14ac:dyDescent="0.35"/>
    <row r="182" s="136" customFormat="1" x14ac:dyDescent="0.35"/>
    <row r="183" s="136" customFormat="1" x14ac:dyDescent="0.35"/>
    <row r="184" s="136" customFormat="1" x14ac:dyDescent="0.35"/>
    <row r="185" s="136" customFormat="1" x14ac:dyDescent="0.35"/>
    <row r="186" s="136" customFormat="1" x14ac:dyDescent="0.35"/>
    <row r="187" s="136" customFormat="1" x14ac:dyDescent="0.35"/>
    <row r="188" s="136" customFormat="1" x14ac:dyDescent="0.35"/>
    <row r="189" s="136" customFormat="1" x14ac:dyDescent="0.35"/>
    <row r="190" s="136" customFormat="1" x14ac:dyDescent="0.35"/>
    <row r="191" s="136" customFormat="1" x14ac:dyDescent="0.35"/>
    <row r="192" s="136" customFormat="1" x14ac:dyDescent="0.35"/>
    <row r="193" s="136" customFormat="1" x14ac:dyDescent="0.35"/>
    <row r="194" s="136" customFormat="1" x14ac:dyDescent="0.35"/>
    <row r="195" s="136" customFormat="1" x14ac:dyDescent="0.35"/>
    <row r="196" s="136" customFormat="1" x14ac:dyDescent="0.35"/>
    <row r="197" s="136" customFormat="1" x14ac:dyDescent="0.35"/>
    <row r="198" s="136" customFormat="1" x14ac:dyDescent="0.35"/>
    <row r="199" s="136" customFormat="1" x14ac:dyDescent="0.35"/>
    <row r="200" s="136" customFormat="1" x14ac:dyDescent="0.35"/>
    <row r="201" s="136" customFormat="1" x14ac:dyDescent="0.35"/>
    <row r="202" s="136" customFormat="1" x14ac:dyDescent="0.35"/>
    <row r="203" s="136" customFormat="1" x14ac:dyDescent="0.35"/>
    <row r="204" s="136" customFormat="1" x14ac:dyDescent="0.35"/>
    <row r="205" s="136" customFormat="1" x14ac:dyDescent="0.35"/>
    <row r="206" s="136" customFormat="1" x14ac:dyDescent="0.35"/>
    <row r="207" s="136" customFormat="1" x14ac:dyDescent="0.35"/>
    <row r="208" s="136" customFormat="1" x14ac:dyDescent="0.35"/>
    <row r="209" s="136" customFormat="1" x14ac:dyDescent="0.35"/>
    <row r="210" s="136" customFormat="1" x14ac:dyDescent="0.35"/>
    <row r="211" s="136" customFormat="1" x14ac:dyDescent="0.35"/>
    <row r="212" s="136" customFormat="1" x14ac:dyDescent="0.35"/>
    <row r="213" s="136" customFormat="1" x14ac:dyDescent="0.35"/>
    <row r="214" s="136" customFormat="1" x14ac:dyDescent="0.35"/>
    <row r="215" s="136" customFormat="1" x14ac:dyDescent="0.35"/>
    <row r="216" s="136" customFormat="1" x14ac:dyDescent="0.35"/>
    <row r="217" s="136" customFormat="1" x14ac:dyDescent="0.35"/>
    <row r="218" s="136" customFormat="1" x14ac:dyDescent="0.35"/>
    <row r="219" s="136" customFormat="1" x14ac:dyDescent="0.35"/>
    <row r="220" s="136" customFormat="1" x14ac:dyDescent="0.35"/>
    <row r="221" s="136" customFormat="1" x14ac:dyDescent="0.35"/>
    <row r="222" s="136" customFormat="1" x14ac:dyDescent="0.35"/>
    <row r="223" s="136" customFormat="1" x14ac:dyDescent="0.35"/>
    <row r="224" s="136" customFormat="1" x14ac:dyDescent="0.35"/>
    <row r="225" s="136" customFormat="1" x14ac:dyDescent="0.35"/>
    <row r="226" s="136" customFormat="1" x14ac:dyDescent="0.35"/>
    <row r="227" s="136" customFormat="1" x14ac:dyDescent="0.35"/>
    <row r="228" s="136" customFormat="1" x14ac:dyDescent="0.35"/>
    <row r="229" s="136" customFormat="1" x14ac:dyDescent="0.35"/>
    <row r="230" s="136" customFormat="1" x14ac:dyDescent="0.35"/>
    <row r="231" s="136" customFormat="1" x14ac:dyDescent="0.35"/>
    <row r="232" s="136" customFormat="1" x14ac:dyDescent="0.35"/>
    <row r="233" s="136" customFormat="1" x14ac:dyDescent="0.35"/>
    <row r="234" s="136" customFormat="1" x14ac:dyDescent="0.35"/>
    <row r="235" s="136" customFormat="1" x14ac:dyDescent="0.35"/>
    <row r="236" s="136" customFormat="1" x14ac:dyDescent="0.35"/>
    <row r="237" s="136" customFormat="1" x14ac:dyDescent="0.35"/>
    <row r="238" s="136" customFormat="1" x14ac:dyDescent="0.35"/>
    <row r="239" s="136" customFormat="1" x14ac:dyDescent="0.35"/>
    <row r="240" s="136" customFormat="1" x14ac:dyDescent="0.35"/>
    <row r="241" s="136" customFormat="1" x14ac:dyDescent="0.35"/>
    <row r="242" s="136" customFormat="1" x14ac:dyDescent="0.35"/>
    <row r="243" s="136" customFormat="1" x14ac:dyDescent="0.35"/>
    <row r="244" s="136" customFormat="1" x14ac:dyDescent="0.35"/>
    <row r="245" s="136" customFormat="1" x14ac:dyDescent="0.35"/>
    <row r="246" s="136" customFormat="1" x14ac:dyDescent="0.35"/>
    <row r="247" s="136" customFormat="1" x14ac:dyDescent="0.35"/>
    <row r="248" s="136" customFormat="1" x14ac:dyDescent="0.35"/>
    <row r="249" s="136" customFormat="1" x14ac:dyDescent="0.35"/>
    <row r="250" s="136" customFormat="1" x14ac:dyDescent="0.35"/>
    <row r="251" s="136" customFormat="1" x14ac:dyDescent="0.35"/>
    <row r="252" s="136" customFormat="1" x14ac:dyDescent="0.35"/>
    <row r="253" s="136" customFormat="1" x14ac:dyDescent="0.35"/>
    <row r="254" s="136" customFormat="1" x14ac:dyDescent="0.35"/>
    <row r="255" s="136" customFormat="1" x14ac:dyDescent="0.35"/>
    <row r="256" s="136" customFormat="1" x14ac:dyDescent="0.35"/>
    <row r="257" s="136" customFormat="1" x14ac:dyDescent="0.35"/>
    <row r="258" s="136" customFormat="1" x14ac:dyDescent="0.35"/>
    <row r="259" s="136" customFormat="1" x14ac:dyDescent="0.35"/>
    <row r="260" s="136" customFormat="1" x14ac:dyDescent="0.35"/>
    <row r="261" s="136" customFormat="1" x14ac:dyDescent="0.35"/>
    <row r="262" s="136" customFormat="1" x14ac:dyDescent="0.35"/>
    <row r="263" s="136" customFormat="1" x14ac:dyDescent="0.35"/>
    <row r="264" s="136" customFormat="1" x14ac:dyDescent="0.35"/>
    <row r="265" s="136" customFormat="1" x14ac:dyDescent="0.35"/>
    <row r="266" s="136" customFormat="1" x14ac:dyDescent="0.35"/>
    <row r="267" s="136" customFormat="1" x14ac:dyDescent="0.35"/>
    <row r="268" s="136" customFormat="1" x14ac:dyDescent="0.35"/>
    <row r="269" s="136" customFormat="1" x14ac:dyDescent="0.35"/>
    <row r="270" s="136" customFormat="1" x14ac:dyDescent="0.35"/>
    <row r="271" s="136" customFormat="1" x14ac:dyDescent="0.35"/>
    <row r="272" s="136" customFormat="1" x14ac:dyDescent="0.35"/>
    <row r="273" s="136" customFormat="1" x14ac:dyDescent="0.35"/>
    <row r="274" s="136" customFormat="1" x14ac:dyDescent="0.35"/>
    <row r="275" s="136" customFormat="1" x14ac:dyDescent="0.35"/>
    <row r="276" s="136" customFormat="1" x14ac:dyDescent="0.35"/>
    <row r="277" s="136" customFormat="1" x14ac:dyDescent="0.35"/>
    <row r="278" s="136" customFormat="1" x14ac:dyDescent="0.35"/>
    <row r="279" s="136" customFormat="1" x14ac:dyDescent="0.35"/>
    <row r="280" s="136" customFormat="1" x14ac:dyDescent="0.35"/>
    <row r="281" s="136" customFormat="1" x14ac:dyDescent="0.35"/>
    <row r="282" s="136" customFormat="1" x14ac:dyDescent="0.35"/>
    <row r="283" s="136" customFormat="1" x14ac:dyDescent="0.35"/>
    <row r="284" s="136" customFormat="1" x14ac:dyDescent="0.35"/>
    <row r="285" s="136" customFormat="1" x14ac:dyDescent="0.35"/>
    <row r="286" s="136" customFormat="1" x14ac:dyDescent="0.35"/>
    <row r="287" s="136" customFormat="1" x14ac:dyDescent="0.35"/>
    <row r="288" s="136" customFormat="1" x14ac:dyDescent="0.35"/>
    <row r="289" s="136" customFormat="1" x14ac:dyDescent="0.35"/>
    <row r="290" s="136" customFormat="1" x14ac:dyDescent="0.35"/>
    <row r="291" s="136" customFormat="1" x14ac:dyDescent="0.35"/>
    <row r="292" s="136" customFormat="1" x14ac:dyDescent="0.35"/>
    <row r="293" s="136" customFormat="1" x14ac:dyDescent="0.35"/>
    <row r="294" s="136" customFormat="1" x14ac:dyDescent="0.35"/>
    <row r="295" s="136" customFormat="1" x14ac:dyDescent="0.35"/>
    <row r="296" s="136" customFormat="1" x14ac:dyDescent="0.35"/>
    <row r="297" s="136" customFormat="1" x14ac:dyDescent="0.35"/>
    <row r="298" s="136" customFormat="1" x14ac:dyDescent="0.35"/>
    <row r="299" s="136" customFormat="1" x14ac:dyDescent="0.35"/>
    <row r="300" s="136" customFormat="1" x14ac:dyDescent="0.35"/>
    <row r="301" s="136" customFormat="1" x14ac:dyDescent="0.35"/>
    <row r="302" s="136" customFormat="1" x14ac:dyDescent="0.35"/>
    <row r="303" s="136" customFormat="1" x14ac:dyDescent="0.35"/>
    <row r="304" s="136" customFormat="1" x14ac:dyDescent="0.35"/>
    <row r="305" s="136" customFormat="1" x14ac:dyDescent="0.35"/>
    <row r="306" s="136" customFormat="1" x14ac:dyDescent="0.35"/>
    <row r="307" s="136" customFormat="1" x14ac:dyDescent="0.35"/>
    <row r="308" s="136" customFormat="1" x14ac:dyDescent="0.35"/>
    <row r="309" s="136" customFormat="1" x14ac:dyDescent="0.35"/>
    <row r="310" s="136" customFormat="1" x14ac:dyDescent="0.35"/>
    <row r="311" s="136" customFormat="1" x14ac:dyDescent="0.35"/>
    <row r="312" s="136" customFormat="1" x14ac:dyDescent="0.35"/>
    <row r="313" s="136" customFormat="1" x14ac:dyDescent="0.35"/>
    <row r="314" s="136" customFormat="1" x14ac:dyDescent="0.35"/>
    <row r="315" s="136" customFormat="1" x14ac:dyDescent="0.35"/>
    <row r="316" s="136" customFormat="1" x14ac:dyDescent="0.35"/>
    <row r="317" s="136" customFormat="1" x14ac:dyDescent="0.35"/>
    <row r="318" s="136" customFormat="1" x14ac:dyDescent="0.35"/>
    <row r="319" s="136" customFormat="1" x14ac:dyDescent="0.35"/>
    <row r="320" s="136" customFormat="1" x14ac:dyDescent="0.35"/>
    <row r="321" s="136" customFormat="1" x14ac:dyDescent="0.35"/>
    <row r="322" s="136" customFormat="1" x14ac:dyDescent="0.35"/>
    <row r="323" s="136" customFormat="1" x14ac:dyDescent="0.35"/>
    <row r="324" s="136" customFormat="1" x14ac:dyDescent="0.35"/>
    <row r="325" s="136" customFormat="1" x14ac:dyDescent="0.35"/>
    <row r="326" s="136" customFormat="1" x14ac:dyDescent="0.35"/>
    <row r="327" s="136" customFormat="1" x14ac:dyDescent="0.35"/>
    <row r="328" s="136" customFormat="1" x14ac:dyDescent="0.35"/>
    <row r="329" s="136" customFormat="1" x14ac:dyDescent="0.35"/>
    <row r="330" s="136" customFormat="1" x14ac:dyDescent="0.35"/>
    <row r="331" s="136" customFormat="1" x14ac:dyDescent="0.35"/>
    <row r="332" s="136" customFormat="1" x14ac:dyDescent="0.35"/>
    <row r="333" s="136" customFormat="1" x14ac:dyDescent="0.35"/>
    <row r="334" s="136" customFormat="1" x14ac:dyDescent="0.35"/>
    <row r="335" s="136" customFormat="1" x14ac:dyDescent="0.35"/>
    <row r="336" s="136" customFormat="1" x14ac:dyDescent="0.35"/>
    <row r="337" s="136" customFormat="1" x14ac:dyDescent="0.35"/>
    <row r="338" s="136" customFormat="1" x14ac:dyDescent="0.35"/>
    <row r="339" s="136" customFormat="1" x14ac:dyDescent="0.35"/>
    <row r="340" s="136" customFormat="1" x14ac:dyDescent="0.35"/>
    <row r="341" s="136" customFormat="1" x14ac:dyDescent="0.35"/>
    <row r="342" s="136" customFormat="1" x14ac:dyDescent="0.35"/>
    <row r="343" s="136" customFormat="1" x14ac:dyDescent="0.35"/>
    <row r="344" s="136" customFormat="1" x14ac:dyDescent="0.35"/>
    <row r="345" s="136" customFormat="1" x14ac:dyDescent="0.35"/>
    <row r="346" s="136" customFormat="1" x14ac:dyDescent="0.35"/>
    <row r="347" s="136" customFormat="1" x14ac:dyDescent="0.35"/>
    <row r="348" s="136" customFormat="1" x14ac:dyDescent="0.35"/>
    <row r="349" s="136" customFormat="1" x14ac:dyDescent="0.35"/>
    <row r="350" s="136" customFormat="1" x14ac:dyDescent="0.35"/>
    <row r="351" s="136" customFormat="1" x14ac:dyDescent="0.35"/>
    <row r="352" s="136" customFormat="1" x14ac:dyDescent="0.35"/>
    <row r="353" s="136" customFormat="1" x14ac:dyDescent="0.35"/>
    <row r="354" s="136" customFormat="1" x14ac:dyDescent="0.35"/>
    <row r="355" s="136" customFormat="1" x14ac:dyDescent="0.35"/>
    <row r="356" s="136" customFormat="1" x14ac:dyDescent="0.35"/>
    <row r="357" s="136" customFormat="1" x14ac:dyDescent="0.35"/>
    <row r="358" s="136" customFormat="1" x14ac:dyDescent="0.35"/>
    <row r="359" s="136" customFormat="1" x14ac:dyDescent="0.35"/>
    <row r="360" s="136" customFormat="1" x14ac:dyDescent="0.35"/>
    <row r="361" s="136" customFormat="1" x14ac:dyDescent="0.35"/>
    <row r="362" s="136" customFormat="1" x14ac:dyDescent="0.35"/>
    <row r="363" s="136" customFormat="1" x14ac:dyDescent="0.35"/>
    <row r="364" s="136" customFormat="1" x14ac:dyDescent="0.35"/>
    <row r="365" s="136" customFormat="1" x14ac:dyDescent="0.35"/>
    <row r="366" s="136" customFormat="1" x14ac:dyDescent="0.35"/>
    <row r="367" s="136" customFormat="1" x14ac:dyDescent="0.35"/>
    <row r="368" s="136" customFormat="1" x14ac:dyDescent="0.35"/>
    <row r="369" s="136" customFormat="1" x14ac:dyDescent="0.35"/>
    <row r="370" s="136" customFormat="1" x14ac:dyDescent="0.35"/>
    <row r="371" s="136" customFormat="1" x14ac:dyDescent="0.35"/>
    <row r="372" s="136" customFormat="1" x14ac:dyDescent="0.35"/>
    <row r="373" s="136" customFormat="1" x14ac:dyDescent="0.35"/>
    <row r="374" s="136" customFormat="1" x14ac:dyDescent="0.35"/>
    <row r="375" s="136" customFormat="1" x14ac:dyDescent="0.35"/>
    <row r="376" s="136" customFormat="1" x14ac:dyDescent="0.35"/>
    <row r="377" s="136" customFormat="1" x14ac:dyDescent="0.35"/>
    <row r="378" s="136" customFormat="1" x14ac:dyDescent="0.35"/>
    <row r="379" s="136" customFormat="1" x14ac:dyDescent="0.35"/>
    <row r="380" s="136" customFormat="1" x14ac:dyDescent="0.35"/>
    <row r="381" s="136" customFormat="1" x14ac:dyDescent="0.35"/>
    <row r="382" s="136" customFormat="1" x14ac:dyDescent="0.35"/>
    <row r="383" s="136" customFormat="1" x14ac:dyDescent="0.35"/>
    <row r="384" s="136" customFormat="1" x14ac:dyDescent="0.35"/>
    <row r="385" s="136" customFormat="1" x14ac:dyDescent="0.35"/>
    <row r="386" s="136" customFormat="1" x14ac:dyDescent="0.35"/>
    <row r="387" s="136" customFormat="1" x14ac:dyDescent="0.35"/>
    <row r="388" s="136" customFormat="1" x14ac:dyDescent="0.35"/>
    <row r="389" s="136" customFormat="1" x14ac:dyDescent="0.35"/>
    <row r="390" s="136" customFormat="1" x14ac:dyDescent="0.35"/>
    <row r="391" s="136" customFormat="1" x14ac:dyDescent="0.35"/>
    <row r="392" s="136" customFormat="1" x14ac:dyDescent="0.35"/>
    <row r="393" s="136" customFormat="1" x14ac:dyDescent="0.35"/>
    <row r="394" s="136" customFormat="1" x14ac:dyDescent="0.35"/>
    <row r="395" s="136" customFormat="1" x14ac:dyDescent="0.35"/>
    <row r="396" s="136" customFormat="1" x14ac:dyDescent="0.35"/>
    <row r="397" s="136" customFormat="1" x14ac:dyDescent="0.35"/>
    <row r="398" s="136" customFormat="1" x14ac:dyDescent="0.35"/>
    <row r="399" s="136" customFormat="1" x14ac:dyDescent="0.35"/>
    <row r="400" s="136" customFormat="1" x14ac:dyDescent="0.35"/>
    <row r="401" s="136" customFormat="1" x14ac:dyDescent="0.35"/>
    <row r="402" s="136" customFormat="1" x14ac:dyDescent="0.35"/>
    <row r="403" s="136" customFormat="1" x14ac:dyDescent="0.35"/>
    <row r="404" s="136" customFormat="1" x14ac:dyDescent="0.35"/>
    <row r="405" s="136" customFormat="1" x14ac:dyDescent="0.35"/>
    <row r="406" s="136" customFormat="1" x14ac:dyDescent="0.35"/>
    <row r="407" s="136" customFormat="1" x14ac:dyDescent="0.35"/>
    <row r="408" s="136" customFormat="1" x14ac:dyDescent="0.35"/>
    <row r="409" s="136" customFormat="1" x14ac:dyDescent="0.35"/>
    <row r="410" s="136" customFormat="1" x14ac:dyDescent="0.35"/>
    <row r="411" s="136" customFormat="1" x14ac:dyDescent="0.35"/>
    <row r="412" s="136" customFormat="1" x14ac:dyDescent="0.35"/>
    <row r="413" s="136" customFormat="1" x14ac:dyDescent="0.35"/>
    <row r="414" s="136" customFormat="1" x14ac:dyDescent="0.35"/>
    <row r="415" s="136" customFormat="1" x14ac:dyDescent="0.35"/>
    <row r="416" s="136" customFormat="1" x14ac:dyDescent="0.35"/>
    <row r="417" s="136" customFormat="1" x14ac:dyDescent="0.35"/>
    <row r="418" s="136" customFormat="1" x14ac:dyDescent="0.35"/>
    <row r="419" s="136" customFormat="1" x14ac:dyDescent="0.35"/>
    <row r="420" s="136" customFormat="1" x14ac:dyDescent="0.35"/>
    <row r="421" s="136" customFormat="1" x14ac:dyDescent="0.35"/>
    <row r="422" s="136" customFormat="1" x14ac:dyDescent="0.35"/>
    <row r="423" s="136" customFormat="1" x14ac:dyDescent="0.35"/>
    <row r="424" s="136" customFormat="1" x14ac:dyDescent="0.35"/>
    <row r="425" s="136" customFormat="1" x14ac:dyDescent="0.35"/>
    <row r="426" s="136" customFormat="1" x14ac:dyDescent="0.35"/>
    <row r="427" s="136" customFormat="1" x14ac:dyDescent="0.35"/>
    <row r="428" s="136" customFormat="1" x14ac:dyDescent="0.35"/>
    <row r="429" s="136" customFormat="1" x14ac:dyDescent="0.35"/>
    <row r="430" s="136" customFormat="1" x14ac:dyDescent="0.35"/>
    <row r="431" s="136" customFormat="1" x14ac:dyDescent="0.35"/>
    <row r="432" s="136" customFormat="1" x14ac:dyDescent="0.35"/>
    <row r="433" s="136" customFormat="1" x14ac:dyDescent="0.35"/>
    <row r="434" s="136" customFormat="1" x14ac:dyDescent="0.35"/>
    <row r="435" s="136" customFormat="1" x14ac:dyDescent="0.35"/>
    <row r="436" s="136" customFormat="1" x14ac:dyDescent="0.35"/>
    <row r="437" s="136" customFormat="1" x14ac:dyDescent="0.35"/>
    <row r="438" s="136" customFormat="1" x14ac:dyDescent="0.35"/>
    <row r="439" s="136" customFormat="1" x14ac:dyDescent="0.35"/>
    <row r="440" s="136" customFormat="1" x14ac:dyDescent="0.35"/>
    <row r="441" s="136" customFormat="1" x14ac:dyDescent="0.35"/>
    <row r="442" s="136" customFormat="1" x14ac:dyDescent="0.35"/>
    <row r="443" s="136" customFormat="1" x14ac:dyDescent="0.35"/>
    <row r="444" s="136" customFormat="1" x14ac:dyDescent="0.35"/>
    <row r="445" s="136" customFormat="1" x14ac:dyDescent="0.35"/>
    <row r="446" s="136" customFormat="1" x14ac:dyDescent="0.35"/>
    <row r="447" s="136" customFormat="1" x14ac:dyDescent="0.35"/>
    <row r="448" s="136" customFormat="1" x14ac:dyDescent="0.35"/>
    <row r="449" s="136" customFormat="1" x14ac:dyDescent="0.35"/>
    <row r="450" s="136" customFormat="1" x14ac:dyDescent="0.35"/>
    <row r="451" s="136" customFormat="1" x14ac:dyDescent="0.35"/>
    <row r="452" s="136" customFormat="1" x14ac:dyDescent="0.35"/>
    <row r="453" s="136" customFormat="1" x14ac:dyDescent="0.35"/>
    <row r="454" s="136" customFormat="1" x14ac:dyDescent="0.35"/>
    <row r="455" s="136" customFormat="1" x14ac:dyDescent="0.35"/>
    <row r="456" s="136" customFormat="1" x14ac:dyDescent="0.35"/>
    <row r="457" s="136" customFormat="1" x14ac:dyDescent="0.35"/>
    <row r="458" s="136" customFormat="1" x14ac:dyDescent="0.35"/>
    <row r="459" s="136" customFormat="1" x14ac:dyDescent="0.35"/>
    <row r="460" s="136" customFormat="1" x14ac:dyDescent="0.35"/>
    <row r="461" s="136" customFormat="1" x14ac:dyDescent="0.35"/>
    <row r="462" s="136" customFormat="1" x14ac:dyDescent="0.35"/>
    <row r="463" s="136" customFormat="1" x14ac:dyDescent="0.35"/>
    <row r="464" s="136" customFormat="1" x14ac:dyDescent="0.35"/>
    <row r="465" s="136" customFormat="1" x14ac:dyDescent="0.35"/>
    <row r="466" s="136" customFormat="1" x14ac:dyDescent="0.35"/>
    <row r="467" s="136" customFormat="1" x14ac:dyDescent="0.35"/>
    <row r="468" s="136" customFormat="1" x14ac:dyDescent="0.35"/>
    <row r="469" s="136" customFormat="1" x14ac:dyDescent="0.35"/>
    <row r="470" s="136" customFormat="1" x14ac:dyDescent="0.35"/>
    <row r="471" s="136" customFormat="1" x14ac:dyDescent="0.35"/>
    <row r="472" s="136" customFormat="1" x14ac:dyDescent="0.35"/>
    <row r="473" s="136" customFormat="1" x14ac:dyDescent="0.35"/>
    <row r="474" s="136" customFormat="1" x14ac:dyDescent="0.35"/>
    <row r="475" s="136" customFormat="1" x14ac:dyDescent="0.35"/>
    <row r="476" s="136" customFormat="1" x14ac:dyDescent="0.35"/>
    <row r="477" s="136" customFormat="1" x14ac:dyDescent="0.35"/>
    <row r="478" s="136" customFormat="1" x14ac:dyDescent="0.35"/>
    <row r="479" s="136" customFormat="1" x14ac:dyDescent="0.35"/>
    <row r="480" s="136" customFormat="1" x14ac:dyDescent="0.35"/>
    <row r="481" s="136" customFormat="1" x14ac:dyDescent="0.35"/>
    <row r="482" s="136" customFormat="1" x14ac:dyDescent="0.35"/>
    <row r="483" s="136" customFormat="1" x14ac:dyDescent="0.35"/>
    <row r="484" s="136" customFormat="1" x14ac:dyDescent="0.35"/>
    <row r="485" s="136" customFormat="1" x14ac:dyDescent="0.35"/>
    <row r="486" s="136" customFormat="1" x14ac:dyDescent="0.35"/>
    <row r="487" s="136" customFormat="1" x14ac:dyDescent="0.35"/>
    <row r="488" s="136" customFormat="1" x14ac:dyDescent="0.35"/>
    <row r="489" s="136" customFormat="1" x14ac:dyDescent="0.35"/>
    <row r="490" s="136" customFormat="1" x14ac:dyDescent="0.35"/>
    <row r="491" s="136" customFormat="1" x14ac:dyDescent="0.35"/>
    <row r="492" s="136" customFormat="1" x14ac:dyDescent="0.35"/>
    <row r="493" s="136" customFormat="1" x14ac:dyDescent="0.35"/>
    <row r="494" s="136" customFormat="1" x14ac:dyDescent="0.35"/>
    <row r="495" s="136" customFormat="1" x14ac:dyDescent="0.35"/>
    <row r="496" s="136" customFormat="1" x14ac:dyDescent="0.35"/>
    <row r="497" s="136" customFormat="1" x14ac:dyDescent="0.35"/>
    <row r="498" s="136" customFormat="1" x14ac:dyDescent="0.35"/>
    <row r="499" s="136" customFormat="1" x14ac:dyDescent="0.35"/>
    <row r="500" s="136" customFormat="1" x14ac:dyDescent="0.35"/>
    <row r="501" s="136" customFormat="1" x14ac:dyDescent="0.35"/>
    <row r="502" s="136" customFormat="1" x14ac:dyDescent="0.35"/>
    <row r="503" s="136" customFormat="1" x14ac:dyDescent="0.35"/>
    <row r="504" s="136" customFormat="1" x14ac:dyDescent="0.35"/>
    <row r="505" s="136" customFormat="1" x14ac:dyDescent="0.35"/>
    <row r="506" s="136" customFormat="1" x14ac:dyDescent="0.35"/>
    <row r="507" s="136" customFormat="1" x14ac:dyDescent="0.35"/>
    <row r="508" s="136" customFormat="1" x14ac:dyDescent="0.35"/>
    <row r="509" s="136" customFormat="1" x14ac:dyDescent="0.35"/>
    <row r="510" s="136" customFormat="1" x14ac:dyDescent="0.35"/>
    <row r="511" s="136" customFormat="1" x14ac:dyDescent="0.35"/>
    <row r="512" s="136" customFormat="1" x14ac:dyDescent="0.35"/>
    <row r="513" s="136" customFormat="1" x14ac:dyDescent="0.35"/>
    <row r="514" s="136" customFormat="1" x14ac:dyDescent="0.35"/>
    <row r="515" s="136" customFormat="1" x14ac:dyDescent="0.35"/>
    <row r="516" s="136" customFormat="1" x14ac:dyDescent="0.35"/>
    <row r="517" s="136" customFormat="1" x14ac:dyDescent="0.35"/>
    <row r="518" s="136" customFormat="1" x14ac:dyDescent="0.35"/>
    <row r="519" s="136" customFormat="1" x14ac:dyDescent="0.35"/>
    <row r="520" s="136" customFormat="1" x14ac:dyDescent="0.35"/>
    <row r="521" s="136" customFormat="1" x14ac:dyDescent="0.35"/>
    <row r="522" s="136" customFormat="1" x14ac:dyDescent="0.35"/>
    <row r="523" s="136" customFormat="1" x14ac:dyDescent="0.35"/>
    <row r="524" s="136" customFormat="1" x14ac:dyDescent="0.35"/>
    <row r="525" s="136" customFormat="1" x14ac:dyDescent="0.35"/>
    <row r="526" s="136" customFormat="1" x14ac:dyDescent="0.35"/>
    <row r="527" s="136" customFormat="1" x14ac:dyDescent="0.35"/>
    <row r="528" s="136" customFormat="1" x14ac:dyDescent="0.35"/>
    <row r="529" s="136" customFormat="1" x14ac:dyDescent="0.35"/>
    <row r="530" s="136" customFormat="1" x14ac:dyDescent="0.35"/>
    <row r="531" s="136" customFormat="1" x14ac:dyDescent="0.35"/>
    <row r="532" s="136" customFormat="1" x14ac:dyDescent="0.35"/>
    <row r="533" s="136" customFormat="1" x14ac:dyDescent="0.35"/>
    <row r="534" s="136" customFormat="1" x14ac:dyDescent="0.35"/>
    <row r="535" s="136" customFormat="1" x14ac:dyDescent="0.35"/>
    <row r="536" s="136" customFormat="1" x14ac:dyDescent="0.35"/>
    <row r="537" s="136" customFormat="1" x14ac:dyDescent="0.35"/>
    <row r="538" s="136" customFormat="1" x14ac:dyDescent="0.35"/>
    <row r="539" s="136" customFormat="1" x14ac:dyDescent="0.35"/>
    <row r="540" s="136" customFormat="1" x14ac:dyDescent="0.35"/>
    <row r="541" s="136" customFormat="1" x14ac:dyDescent="0.35"/>
    <row r="542" s="136" customFormat="1" x14ac:dyDescent="0.35"/>
    <row r="543" s="136" customFormat="1" x14ac:dyDescent="0.35"/>
    <row r="544" s="136" customFormat="1" x14ac:dyDescent="0.35"/>
    <row r="545" s="136" customFormat="1" x14ac:dyDescent="0.35"/>
    <row r="546" s="136" customFormat="1" x14ac:dyDescent="0.35"/>
    <row r="547" s="136" customFormat="1" x14ac:dyDescent="0.35"/>
    <row r="548" s="136" customFormat="1" x14ac:dyDescent="0.35"/>
    <row r="549" s="136" customFormat="1" x14ac:dyDescent="0.35"/>
    <row r="550" s="136" customFormat="1" x14ac:dyDescent="0.35"/>
    <row r="551" s="136" customFormat="1" x14ac:dyDescent="0.35"/>
    <row r="552" s="136" customFormat="1" x14ac:dyDescent="0.35"/>
    <row r="553" s="136" customFormat="1" x14ac:dyDescent="0.35"/>
    <row r="554" s="136" customFormat="1" x14ac:dyDescent="0.35"/>
    <row r="555" s="136" customFormat="1" x14ac:dyDescent="0.35"/>
    <row r="556" s="136" customFormat="1" x14ac:dyDescent="0.35"/>
    <row r="557" s="136" customFormat="1" x14ac:dyDescent="0.35"/>
    <row r="558" s="136" customFormat="1" x14ac:dyDescent="0.35"/>
    <row r="559" s="136" customFormat="1" x14ac:dyDescent="0.35"/>
    <row r="560" s="136" customFormat="1" x14ac:dyDescent="0.35"/>
    <row r="561" s="136" customFormat="1" x14ac:dyDescent="0.35"/>
    <row r="562" s="136" customFormat="1" x14ac:dyDescent="0.35"/>
    <row r="563" s="136" customFormat="1" x14ac:dyDescent="0.35"/>
    <row r="564" s="136" customFormat="1" x14ac:dyDescent="0.35"/>
    <row r="565" s="136" customFormat="1" x14ac:dyDescent="0.35"/>
    <row r="566" s="136" customFormat="1" x14ac:dyDescent="0.35"/>
    <row r="567" s="136" customFormat="1" x14ac:dyDescent="0.35"/>
    <row r="568" s="136" customFormat="1" x14ac:dyDescent="0.35"/>
    <row r="569" s="136" customFormat="1" x14ac:dyDescent="0.35"/>
    <row r="570" s="136" customFormat="1" x14ac:dyDescent="0.35"/>
    <row r="571" s="136" customFormat="1" x14ac:dyDescent="0.35"/>
    <row r="572" s="136" customFormat="1" x14ac:dyDescent="0.35"/>
    <row r="573" s="136" customFormat="1" x14ac:dyDescent="0.35"/>
    <row r="574" s="136" customFormat="1" x14ac:dyDescent="0.35"/>
    <row r="575" s="136" customFormat="1" x14ac:dyDescent="0.35"/>
    <row r="576" s="136" customFormat="1" x14ac:dyDescent="0.35"/>
    <row r="577" s="136" customFormat="1" x14ac:dyDescent="0.35"/>
    <row r="578" s="136" customFormat="1" x14ac:dyDescent="0.35"/>
    <row r="579" s="136" customFormat="1" x14ac:dyDescent="0.35"/>
    <row r="580" s="136" customFormat="1" x14ac:dyDescent="0.35"/>
    <row r="581" s="136" customFormat="1" x14ac:dyDescent="0.35"/>
    <row r="582" s="136" customFormat="1" x14ac:dyDescent="0.35"/>
    <row r="583" s="136" customFormat="1" x14ac:dyDescent="0.35"/>
    <row r="584" s="136" customFormat="1" x14ac:dyDescent="0.35"/>
    <row r="585" s="136" customFormat="1" x14ac:dyDescent="0.35"/>
    <row r="586" s="136" customFormat="1" x14ac:dyDescent="0.35"/>
    <row r="587" s="136" customFormat="1" x14ac:dyDescent="0.35"/>
    <row r="588" s="136" customFormat="1" x14ac:dyDescent="0.35"/>
    <row r="589" s="136" customFormat="1" x14ac:dyDescent="0.35"/>
    <row r="590" s="136" customFormat="1" x14ac:dyDescent="0.35"/>
    <row r="591" s="136" customFormat="1" x14ac:dyDescent="0.35"/>
    <row r="592" s="136" customFormat="1" x14ac:dyDescent="0.35"/>
    <row r="593" s="136" customFormat="1" x14ac:dyDescent="0.35"/>
    <row r="594" s="136" customFormat="1" x14ac:dyDescent="0.35"/>
    <row r="595" s="136" customFormat="1" x14ac:dyDescent="0.35"/>
    <row r="596" s="136" customFormat="1" x14ac:dyDescent="0.35"/>
    <row r="597" s="136" customFormat="1" x14ac:dyDescent="0.35"/>
    <row r="598" s="136" customFormat="1" x14ac:dyDescent="0.35"/>
    <row r="599" s="136" customFormat="1" x14ac:dyDescent="0.35"/>
    <row r="600" s="136" customFormat="1" x14ac:dyDescent="0.35"/>
    <row r="601" s="136" customFormat="1" x14ac:dyDescent="0.35"/>
    <row r="602" s="136" customFormat="1" x14ac:dyDescent="0.35"/>
    <row r="603" s="136" customFormat="1" x14ac:dyDescent="0.35"/>
    <row r="604" s="136" customFormat="1" x14ac:dyDescent="0.35"/>
    <row r="605" s="136" customFormat="1" x14ac:dyDescent="0.35"/>
    <row r="606" s="136" customFormat="1" x14ac:dyDescent="0.35"/>
    <row r="607" s="136" customFormat="1" x14ac:dyDescent="0.35"/>
    <row r="608" s="136" customFormat="1" x14ac:dyDescent="0.35"/>
    <row r="609" s="136" customFormat="1" x14ac:dyDescent="0.35"/>
    <row r="610" s="136" customFormat="1" x14ac:dyDescent="0.35"/>
    <row r="611" s="136" customFormat="1" x14ac:dyDescent="0.35"/>
    <row r="612" s="136" customFormat="1" x14ac:dyDescent="0.35"/>
    <row r="613" s="136" customFormat="1" x14ac:dyDescent="0.35"/>
    <row r="614" s="136" customFormat="1" x14ac:dyDescent="0.35"/>
    <row r="615" s="136" customFormat="1" x14ac:dyDescent="0.35"/>
    <row r="616" s="136" customFormat="1" x14ac:dyDescent="0.35"/>
  </sheetData>
  <mergeCells count="11">
    <mergeCell ref="J3:J4"/>
    <mergeCell ref="C1:J1"/>
    <mergeCell ref="A2:A4"/>
    <mergeCell ref="B2:B4"/>
    <mergeCell ref="D2:H2"/>
    <mergeCell ref="C3:C4"/>
    <mergeCell ref="D3:D4"/>
    <mergeCell ref="E3:E4"/>
    <mergeCell ref="F3:F4"/>
    <mergeCell ref="H3:H4"/>
    <mergeCell ref="I3:I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18.01.16</vt:lpstr>
      <vt:lpstr>'18.01.16'!Заголовки_для_печати</vt:lpstr>
      <vt:lpstr>'18.01.16'!Область_печати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Тетяна Ернестівна Чернова</cp:lastModifiedBy>
  <dcterms:created xsi:type="dcterms:W3CDTF">2016-01-26T13:16:13Z</dcterms:created>
  <dcterms:modified xsi:type="dcterms:W3CDTF">2016-01-26T13:37:14Z</dcterms:modified>
</cp:coreProperties>
</file>