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0\Desktop\на сайт РФУ\2015\щотижневе виконання 2015\"/>
    </mc:Choice>
  </mc:AlternateContent>
  <bookViews>
    <workbookView xWindow="0" yWindow="0" windowWidth="15150" windowHeight="7680"/>
  </bookViews>
  <sheets>
    <sheet name="11.09" sheetId="1" r:id="rId1"/>
  </sheets>
  <externalReferences>
    <externalReference r:id="rId2"/>
  </externalReferences>
  <definedNames>
    <definedName name="_xlnm.Print_Titles" localSheetId="0">'11.09'!$A:$C</definedName>
    <definedName name="_xlnm.Print_Area" localSheetId="0">'11.09'!$A$1:$L$123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1" i="1" l="1"/>
  <c r="K121" i="1"/>
  <c r="J121" i="1"/>
  <c r="I121" i="1"/>
  <c r="L120" i="1"/>
  <c r="K120" i="1"/>
  <c r="J120" i="1"/>
  <c r="I120" i="1"/>
  <c r="L119" i="1"/>
  <c r="K119" i="1"/>
  <c r="J119" i="1"/>
  <c r="I119" i="1"/>
  <c r="G118" i="1"/>
  <c r="F118" i="1"/>
  <c r="F117" i="1"/>
  <c r="L116" i="1"/>
  <c r="K116" i="1"/>
  <c r="J116" i="1"/>
  <c r="I116" i="1"/>
  <c r="L115" i="1"/>
  <c r="G115" i="1"/>
  <c r="F115" i="1"/>
  <c r="F113" i="1" s="1"/>
  <c r="L114" i="1"/>
  <c r="K114" i="1"/>
  <c r="I114" i="1"/>
  <c r="L112" i="1"/>
  <c r="K112" i="1"/>
  <c r="J112" i="1"/>
  <c r="I112" i="1"/>
  <c r="L111" i="1"/>
  <c r="I111" i="1"/>
  <c r="L110" i="1"/>
  <c r="I110" i="1"/>
  <c r="L109" i="1"/>
  <c r="K109" i="1"/>
  <c r="J109" i="1"/>
  <c r="I109" i="1"/>
  <c r="K108" i="1"/>
  <c r="G108" i="1"/>
  <c r="J108" i="1" s="1"/>
  <c r="F108" i="1"/>
  <c r="J107" i="1"/>
  <c r="I107" i="1"/>
  <c r="G107" i="1"/>
  <c r="L107" i="1" s="1"/>
  <c r="F106" i="1"/>
  <c r="F96" i="1" s="1"/>
  <c r="L105" i="1"/>
  <c r="I105" i="1"/>
  <c r="L104" i="1"/>
  <c r="K104" i="1"/>
  <c r="J104" i="1"/>
  <c r="I104" i="1"/>
  <c r="L103" i="1"/>
  <c r="K103" i="1"/>
  <c r="J103" i="1"/>
  <c r="I103" i="1"/>
  <c r="L102" i="1"/>
  <c r="K102" i="1"/>
  <c r="J102" i="1"/>
  <c r="I102" i="1"/>
  <c r="L101" i="1"/>
  <c r="K101" i="1"/>
  <c r="J101" i="1"/>
  <c r="I101" i="1"/>
  <c r="L100" i="1"/>
  <c r="K100" i="1"/>
  <c r="J100" i="1"/>
  <c r="I100" i="1"/>
  <c r="K99" i="1"/>
  <c r="J99" i="1"/>
  <c r="I99" i="1"/>
  <c r="G99" i="1"/>
  <c r="L99" i="1" s="1"/>
  <c r="L98" i="1"/>
  <c r="K98" i="1"/>
  <c r="I98" i="1"/>
  <c r="J97" i="1"/>
  <c r="I97" i="1"/>
  <c r="G97" i="1"/>
  <c r="L97" i="1" s="1"/>
  <c r="E97" i="1"/>
  <c r="K97" i="1" s="1"/>
  <c r="D97" i="1"/>
  <c r="K95" i="1"/>
  <c r="G95" i="1"/>
  <c r="J95" i="1" s="1"/>
  <c r="L94" i="1"/>
  <c r="K94" i="1"/>
  <c r="J94" i="1"/>
  <c r="I94" i="1"/>
  <c r="L93" i="1"/>
  <c r="G93" i="1"/>
  <c r="F93" i="1"/>
  <c r="E93" i="1"/>
  <c r="D93" i="1"/>
  <c r="L92" i="1"/>
  <c r="I92" i="1"/>
  <c r="L91" i="1"/>
  <c r="K91" i="1"/>
  <c r="J91" i="1"/>
  <c r="I91" i="1"/>
  <c r="K90" i="1"/>
  <c r="J90" i="1"/>
  <c r="G90" i="1"/>
  <c r="L90" i="1" s="1"/>
  <c r="F90" i="1"/>
  <c r="I90" i="1" s="1"/>
  <c r="L89" i="1"/>
  <c r="G89" i="1"/>
  <c r="L87" i="1"/>
  <c r="I87" i="1"/>
  <c r="G87" i="1"/>
  <c r="L86" i="1"/>
  <c r="I86" i="1"/>
  <c r="G86" i="1"/>
  <c r="G85" i="1"/>
  <c r="F84" i="1"/>
  <c r="F83" i="1" s="1"/>
  <c r="E84" i="1"/>
  <c r="E83" i="1" s="1"/>
  <c r="L82" i="1"/>
  <c r="I82" i="1"/>
  <c r="L81" i="1"/>
  <c r="K81" i="1"/>
  <c r="I81" i="1"/>
  <c r="L80" i="1"/>
  <c r="K80" i="1"/>
  <c r="I80" i="1"/>
  <c r="L79" i="1"/>
  <c r="I79" i="1"/>
  <c r="G78" i="1"/>
  <c r="F78" i="1"/>
  <c r="E78" i="1"/>
  <c r="L77" i="1"/>
  <c r="I77" i="1"/>
  <c r="L76" i="1"/>
  <c r="I76" i="1"/>
  <c r="L75" i="1"/>
  <c r="I75" i="1"/>
  <c r="L74" i="1"/>
  <c r="I74" i="1"/>
  <c r="L73" i="1"/>
  <c r="I73" i="1"/>
  <c r="L72" i="1"/>
  <c r="I72" i="1"/>
  <c r="L71" i="1"/>
  <c r="I71" i="1"/>
  <c r="L70" i="1"/>
  <c r="I70" i="1"/>
  <c r="L69" i="1"/>
  <c r="I69" i="1"/>
  <c r="L68" i="1"/>
  <c r="I68" i="1"/>
  <c r="L67" i="1"/>
  <c r="I67" i="1"/>
  <c r="G67" i="1"/>
  <c r="F67" i="1"/>
  <c r="L66" i="1"/>
  <c r="K66" i="1"/>
  <c r="J66" i="1"/>
  <c r="I66" i="1"/>
  <c r="L65" i="1"/>
  <c r="K65" i="1"/>
  <c r="J65" i="1"/>
  <c r="I65" i="1"/>
  <c r="K64" i="1"/>
  <c r="G64" i="1"/>
  <c r="F64" i="1"/>
  <c r="F49" i="1" s="1"/>
  <c r="F5" i="1" s="1"/>
  <c r="L63" i="1"/>
  <c r="I63" i="1"/>
  <c r="L62" i="1"/>
  <c r="K62" i="1"/>
  <c r="J62" i="1"/>
  <c r="I62" i="1"/>
  <c r="K61" i="1"/>
  <c r="G61" i="1"/>
  <c r="J61" i="1" s="1"/>
  <c r="F61" i="1"/>
  <c r="E61" i="1"/>
  <c r="D61" i="1"/>
  <c r="L60" i="1"/>
  <c r="K60" i="1"/>
  <c r="I60" i="1"/>
  <c r="L59" i="1"/>
  <c r="K59" i="1"/>
  <c r="I59" i="1"/>
  <c r="L58" i="1"/>
  <c r="K58" i="1"/>
  <c r="J58" i="1"/>
  <c r="I58" i="1"/>
  <c r="L57" i="1"/>
  <c r="K57" i="1"/>
  <c r="J57" i="1"/>
  <c r="I57" i="1"/>
  <c r="L56" i="1"/>
  <c r="K56" i="1"/>
  <c r="J56" i="1"/>
  <c r="I56" i="1"/>
  <c r="L55" i="1"/>
  <c r="K55" i="1"/>
  <c r="J55" i="1"/>
  <c r="I55" i="1"/>
  <c r="L54" i="1"/>
  <c r="K54" i="1"/>
  <c r="I54" i="1"/>
  <c r="L53" i="1"/>
  <c r="I53" i="1"/>
  <c r="L52" i="1"/>
  <c r="K52" i="1"/>
  <c r="I52" i="1"/>
  <c r="L51" i="1"/>
  <c r="K51" i="1"/>
  <c r="I51" i="1"/>
  <c r="L50" i="1"/>
  <c r="G50" i="1"/>
  <c r="F50" i="1"/>
  <c r="E50" i="1"/>
  <c r="E49" i="1"/>
  <c r="L48" i="1"/>
  <c r="I48" i="1"/>
  <c r="L47" i="1"/>
  <c r="G47" i="1"/>
  <c r="F47" i="1"/>
  <c r="I47" i="1" s="1"/>
  <c r="L46" i="1"/>
  <c r="G46" i="1"/>
  <c r="F46" i="1"/>
  <c r="I46" i="1" s="1"/>
  <c r="L45" i="1"/>
  <c r="K45" i="1"/>
  <c r="I45" i="1"/>
  <c r="K44" i="1"/>
  <c r="G44" i="1"/>
  <c r="F44" i="1"/>
  <c r="I44" i="1" s="1"/>
  <c r="E44" i="1"/>
  <c r="L44" i="1" s="1"/>
  <c r="L43" i="1"/>
  <c r="J43" i="1"/>
  <c r="I43" i="1"/>
  <c r="G42" i="1"/>
  <c r="F42" i="1"/>
  <c r="L41" i="1"/>
  <c r="K41" i="1"/>
  <c r="J41" i="1"/>
  <c r="I41" i="1"/>
  <c r="K40" i="1"/>
  <c r="J40" i="1"/>
  <c r="I40" i="1"/>
  <c r="G40" i="1"/>
  <c r="L40" i="1" s="1"/>
  <c r="K39" i="1"/>
  <c r="G39" i="1"/>
  <c r="F39" i="1"/>
  <c r="G38" i="1"/>
  <c r="L38" i="1" s="1"/>
  <c r="L37" i="1"/>
  <c r="I37" i="1"/>
  <c r="G37" i="1"/>
  <c r="L36" i="1"/>
  <c r="K36" i="1"/>
  <c r="J36" i="1"/>
  <c r="I36" i="1"/>
  <c r="K35" i="1"/>
  <c r="G35" i="1"/>
  <c r="J35" i="1" s="1"/>
  <c r="G34" i="1"/>
  <c r="F34" i="1"/>
  <c r="L33" i="1"/>
  <c r="I33" i="1"/>
  <c r="L32" i="1"/>
  <c r="I32" i="1"/>
  <c r="G32" i="1"/>
  <c r="F31" i="1"/>
  <c r="E31" i="1"/>
  <c r="K30" i="1"/>
  <c r="I30" i="1"/>
  <c r="G30" i="1"/>
  <c r="L30" i="1" s="1"/>
  <c r="K29" i="1"/>
  <c r="I29" i="1"/>
  <c r="G29" i="1"/>
  <c r="L29" i="1" s="1"/>
  <c r="K28" i="1"/>
  <c r="I28" i="1"/>
  <c r="G28" i="1"/>
  <c r="L28" i="1" s="1"/>
  <c r="K27" i="1"/>
  <c r="I27" i="1"/>
  <c r="G27" i="1"/>
  <c r="L27" i="1" s="1"/>
  <c r="K26" i="1"/>
  <c r="I26" i="1"/>
  <c r="G26" i="1"/>
  <c r="L26" i="1" s="1"/>
  <c r="K25" i="1"/>
  <c r="I25" i="1"/>
  <c r="G25" i="1"/>
  <c r="L25" i="1" s="1"/>
  <c r="K24" i="1"/>
  <c r="I24" i="1"/>
  <c r="G24" i="1"/>
  <c r="L24" i="1" s="1"/>
  <c r="K23" i="1"/>
  <c r="J23" i="1"/>
  <c r="I23" i="1"/>
  <c r="G23" i="1"/>
  <c r="L23" i="1" s="1"/>
  <c r="L22" i="1"/>
  <c r="K22" i="1"/>
  <c r="I22" i="1"/>
  <c r="G22" i="1"/>
  <c r="L21" i="1"/>
  <c r="K21" i="1"/>
  <c r="I21" i="1"/>
  <c r="G21" i="1"/>
  <c r="L20" i="1"/>
  <c r="K20" i="1"/>
  <c r="I20" i="1"/>
  <c r="G20" i="1"/>
  <c r="L19" i="1"/>
  <c r="K19" i="1"/>
  <c r="I19" i="1"/>
  <c r="G19" i="1"/>
  <c r="L18" i="1"/>
  <c r="K18" i="1"/>
  <c r="I18" i="1"/>
  <c r="G18" i="1"/>
  <c r="L17" i="1"/>
  <c r="K17" i="1"/>
  <c r="I17" i="1"/>
  <c r="G17" i="1"/>
  <c r="L16" i="1"/>
  <c r="K16" i="1"/>
  <c r="I16" i="1"/>
  <c r="G16" i="1"/>
  <c r="L15" i="1"/>
  <c r="I15" i="1"/>
  <c r="L14" i="1"/>
  <c r="K14" i="1"/>
  <c r="J14" i="1"/>
  <c r="I14" i="1"/>
  <c r="J13" i="1"/>
  <c r="I13" i="1"/>
  <c r="G13" i="1"/>
  <c r="L13" i="1" s="1"/>
  <c r="F13" i="1"/>
  <c r="E13" i="1"/>
  <c r="E6" i="1" s="1"/>
  <c r="E5" i="1" s="1"/>
  <c r="E122" i="1" s="1"/>
  <c r="L12" i="1"/>
  <c r="G12" i="1"/>
  <c r="J11" i="1"/>
  <c r="I11" i="1"/>
  <c r="G11" i="1"/>
  <c r="L11" i="1" s="1"/>
  <c r="G10" i="1"/>
  <c r="J9" i="1"/>
  <c r="I9" i="1"/>
  <c r="G9" i="1"/>
  <c r="L9" i="1" s="1"/>
  <c r="K8" i="1"/>
  <c r="J8" i="1"/>
  <c r="I8" i="1"/>
  <c r="G8" i="1"/>
  <c r="L8" i="1" s="1"/>
  <c r="H7" i="1"/>
  <c r="G7" i="1"/>
  <c r="F7" i="1"/>
  <c r="E7" i="1"/>
  <c r="D7" i="1"/>
  <c r="F6" i="1"/>
  <c r="H4" i="1"/>
  <c r="J7" i="1" l="1"/>
  <c r="I7" i="1"/>
  <c r="L7" i="1"/>
  <c r="K34" i="1"/>
  <c r="I34" i="1"/>
  <c r="J34" i="1"/>
  <c r="G31" i="1"/>
  <c r="K42" i="1"/>
  <c r="J42" i="1"/>
  <c r="I42" i="1"/>
  <c r="J64" i="1"/>
  <c r="L78" i="1"/>
  <c r="K78" i="1"/>
  <c r="I78" i="1"/>
  <c r="K7" i="1"/>
  <c r="L10" i="1"/>
  <c r="I10" i="1"/>
  <c r="K12" i="1"/>
  <c r="J12" i="1"/>
  <c r="I12" i="1"/>
  <c r="L34" i="1"/>
  <c r="J39" i="1"/>
  <c r="L42" i="1"/>
  <c r="K50" i="1"/>
  <c r="G49" i="1"/>
  <c r="J50" i="1"/>
  <c r="I50" i="1"/>
  <c r="K93" i="1"/>
  <c r="J93" i="1"/>
  <c r="I93" i="1"/>
  <c r="K115" i="1"/>
  <c r="G113" i="1"/>
  <c r="J115" i="1"/>
  <c r="I115" i="1"/>
  <c r="G6" i="1"/>
  <c r="L85" i="1"/>
  <c r="I85" i="1"/>
  <c r="G84" i="1"/>
  <c r="K89" i="1"/>
  <c r="K118" i="1"/>
  <c r="J118" i="1"/>
  <c r="G117" i="1"/>
  <c r="I118" i="1"/>
  <c r="L118" i="1"/>
  <c r="L39" i="1"/>
  <c r="L95" i="1"/>
  <c r="L108" i="1"/>
  <c r="K9" i="1"/>
  <c r="K11" i="1"/>
  <c r="K13" i="1"/>
  <c r="I35" i="1"/>
  <c r="I38" i="1"/>
  <c r="I39" i="1"/>
  <c r="I61" i="1"/>
  <c r="I64" i="1"/>
  <c r="I95" i="1"/>
  <c r="G106" i="1"/>
  <c r="K107" i="1"/>
  <c r="I108" i="1"/>
  <c r="L35" i="1"/>
  <c r="L61" i="1"/>
  <c r="L64" i="1"/>
  <c r="F89" i="1"/>
  <c r="F88" i="1" s="1"/>
  <c r="F122" i="1" s="1"/>
  <c r="I89" i="1" l="1"/>
  <c r="J49" i="1"/>
  <c r="I49" i="1"/>
  <c r="L49" i="1"/>
  <c r="K49" i="1"/>
  <c r="K6" i="1"/>
  <c r="J6" i="1"/>
  <c r="I6" i="1"/>
  <c r="L6" i="1"/>
  <c r="J31" i="1"/>
  <c r="L31" i="1"/>
  <c r="I31" i="1"/>
  <c r="K31" i="1"/>
  <c r="L84" i="1"/>
  <c r="I84" i="1"/>
  <c r="G83" i="1"/>
  <c r="I117" i="1"/>
  <c r="L117" i="1"/>
  <c r="K117" i="1"/>
  <c r="J117" i="1"/>
  <c r="I106" i="1"/>
  <c r="G96" i="1"/>
  <c r="L106" i="1"/>
  <c r="K106" i="1"/>
  <c r="J106" i="1"/>
  <c r="J89" i="1"/>
  <c r="L113" i="1"/>
  <c r="K113" i="1"/>
  <c r="J113" i="1"/>
  <c r="I113" i="1"/>
  <c r="L96" i="1" l="1"/>
  <c r="J96" i="1"/>
  <c r="K96" i="1"/>
  <c r="I96" i="1"/>
  <c r="G88" i="1"/>
  <c r="I83" i="1"/>
  <c r="L83" i="1"/>
  <c r="G5" i="1"/>
  <c r="I88" i="1" l="1"/>
  <c r="K88" i="1"/>
  <c r="L88" i="1"/>
  <c r="J88" i="1"/>
  <c r="G122" i="1"/>
  <c r="J5" i="1"/>
  <c r="I5" i="1"/>
  <c r="L5" i="1"/>
  <c r="K5" i="1"/>
  <c r="L122" i="1" l="1"/>
  <c r="K122" i="1"/>
  <c r="J122" i="1"/>
  <c r="I122" i="1"/>
</calcChain>
</file>

<file path=xl/comments1.xml><?xml version="1.0" encoding="utf-8"?>
<comments xmlns="http://schemas.openxmlformats.org/spreadsheetml/2006/main">
  <authors>
    <author>koren</author>
  </authors>
  <commentList>
    <comment ref="C140" authorId="0" shapeId="0">
      <text>
        <r>
          <rPr>
            <b/>
            <sz val="12"/>
            <color indexed="81"/>
            <rFont val="Tahoma"/>
            <family val="2"/>
            <charset val="204"/>
          </rPr>
          <t>+190909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<sst xmlns="http://schemas.openxmlformats.org/spreadsheetml/2006/main" count="135" uniqueCount="133">
  <si>
    <t>Інформація щодо виконання індикативних показників по доходах загального фонду бюджету міста Києва, що зібрані на території Голосіївського району станом на 14 вересня  2015 року</t>
  </si>
  <si>
    <t>№ з/п</t>
  </si>
  <si>
    <t>Код</t>
  </si>
  <si>
    <t xml:space="preserve"> Доходи місцевих бюджетів   </t>
  </si>
  <si>
    <t>Голосіївський</t>
  </si>
  <si>
    <t>Назва доходів</t>
  </si>
  <si>
    <t>План за розписом на 2015 рік</t>
  </si>
  <si>
    <t>План за розписом на 2015 рік з урахуванням змін</t>
  </si>
  <si>
    <t>План на січень-вересень з урахуванням змін</t>
  </si>
  <si>
    <t>факт на</t>
  </si>
  <si>
    <t>Відхилення факту від плану січня-вересень 2015р.</t>
  </si>
  <si>
    <t>% виконання до плану січня-вересень 2015 року</t>
  </si>
  <si>
    <t xml:space="preserve"> % виконання до річного розпису з урахуванням змін</t>
  </si>
  <si>
    <t>Відхилення факту від річного розпису 2015р. з урахуванням змін</t>
  </si>
  <si>
    <t>Податкові надходження</t>
  </si>
  <si>
    <t>Податки на доходи, податок на прибуток, податки на збільшення податкової вартості</t>
  </si>
  <si>
    <t xml:space="preserve">Податок на доходи фізичних осіб                               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</si>
  <si>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</si>
  <si>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витрат, одержаних військовослужбовцями та особами рядового і начального складу, що сплачується податковими агентами</t>
  </si>
  <si>
    <t>Податок на доходи фізичних осіб із доходів у формі заробітної плати шахтарів-працівників</t>
  </si>
  <si>
    <t>Податок на доходи фізичних осіб, що сплачується податковими агентами, із доходів платника податку інших 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</si>
  <si>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</si>
  <si>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</si>
  <si>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</si>
  <si>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Податок на прибуток підприємств та фінансових установ комунальної власності району</t>
  </si>
  <si>
    <t>Податок на прибуток підприємств, створених за рахунок іноземних інвесторів</t>
  </si>
  <si>
    <t>Податок на прибуток іноземних юридичних осіб</t>
  </si>
  <si>
    <t>Податок на прибуток банківських організацій, включаючи філіали аналогічних організацій</t>
  </si>
  <si>
    <t>Податок на прибуток страхових організацій, включаючи філіали аналогічних організацій</t>
  </si>
  <si>
    <t xml:space="preserve">Податок на прибуток організацій і підприємств споживчої кооперації, кооперативів та громадських обов"язань </t>
  </si>
  <si>
    <t>Податок на прибуток приватних підприємств</t>
  </si>
  <si>
    <t xml:space="preserve">Податок на прибуток фінансових установ </t>
  </si>
  <si>
    <t>11023200, 11023202</t>
  </si>
  <si>
    <t>Авансові внески з податку на прибуток підприємств та фінансових установ комунальної власності</t>
  </si>
  <si>
    <t>Авансові внески з податку на прибуток підприємств, створених за участю іноземних інвесторів</t>
  </si>
  <si>
    <t>Авансові внески з податку на прибуток іноземних юридичних осіб</t>
  </si>
  <si>
    <t>Авансові внески з податку на прибуток банківських організацій, включаючи філіали аналогічних організацій</t>
  </si>
  <si>
    <t>Авансові внески з податку на прибуток страхових організацій, включаючи філіали аналогічних організацій</t>
  </si>
  <si>
    <t>Авансові внески з податку на прибуток організацій і підприємств споживчої кооперації, кооперативів та громадських об"єднань</t>
  </si>
  <si>
    <t>Авансові внески з податку на прибуток приватних підприємств</t>
  </si>
  <si>
    <t>Авансові внески з податку на прибуток фінансових установ, включаючи філіали аналогічних організацій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</si>
  <si>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</si>
  <si>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</si>
  <si>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лісних ресурсів(крім рентної плати за спеціальне використання лвсових ресурсів в частині деревини, заготовленої в порядку рубок головного користування)</t>
  </si>
  <si>
    <t>Рентна плата за спеціальне використання води</t>
  </si>
  <si>
    <t>Рентна плата за спеціальне використання води (крім рентної плати за спеціальне використання води водних об"єктів)</t>
  </si>
  <si>
    <t>Рентна плата за спеціальне використання води водних об"єктів</t>
  </si>
  <si>
    <t>Надходження рентної плати за спеціальне використання води від підприємств житлово-комунального господарства</t>
  </si>
  <si>
    <t>Рентна плата за спеціальне використання води в частині використання вод для потреб водного транспорту</t>
  </si>
  <si>
    <t>Рентна плата за користування надрами</t>
  </si>
  <si>
    <t>Рентна плата за користування надрами для видобування корисних копалин загальнодержавного значення</t>
  </si>
  <si>
    <t>Рентна плата за користування надрами для видобування корисних копалин місцевого значення</t>
  </si>
  <si>
    <t>Плата за використання інших природних ресурсів</t>
  </si>
  <si>
    <t>Плата за спеціальне використання рибних та інших водних ресурсів</t>
  </si>
  <si>
    <t>Внутрішні податки на товари та послуги</t>
  </si>
  <si>
    <t>Акцизний податок з реалізації суб"єктами господарювання роздрібної торгівлі підакцизних товарів</t>
  </si>
  <si>
    <t>Окремі податки і збори, що зараховуються до місцевих бюджетів</t>
  </si>
  <si>
    <t>Місцеві податки та збори, нараховані до 1 січня 2011 року</t>
  </si>
  <si>
    <t>Комунальний податок</t>
  </si>
  <si>
    <t xml:space="preserve">Місцеві податки 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</si>
  <si>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</si>
  <si>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об"єктів житлової нерухомості</t>
  </si>
  <si>
    <t>Податок на нерухоме майно, відмінне від земельної ділянки, сплачений фізичними особами, які є власниками об"єктів житлової нерухомості</t>
  </si>
  <si>
    <t>Податок на нерухоме майно, відмінне від земельної ділянки, сплачений фізичними особами, які є власниками об"єктів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</si>
  <si>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</si>
  <si>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</si>
  <si>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</si>
  <si>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</si>
  <si>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</si>
  <si>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</si>
  <si>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Збір за місця для паркування транспортних засобів</t>
  </si>
  <si>
    <t>Збір за місця для паркування транспортних засобів, сплачений юр.особами</t>
  </si>
  <si>
    <t>Збір за місця для паркування транспортних засобів, сплачений фіз.особами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</si>
  <si>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</si>
  <si>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</si>
  <si>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</si>
  <si>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Збір за провадження деяких видів підприємницької діяльності, що справляеться до 1 січня 2015  року</t>
  </si>
  <si>
    <t>Збір за провадження торговельної діяльності (роздрібна торгівля) сплачений фізичними особами, що справлявся до 1 січня 2015 року</t>
  </si>
  <si>
    <t>Збір за провадження торговельноїдіяльності (роздрібна торгівля) сплачений юридичними особами, що справлявся до 1 січня 2015 року</t>
  </si>
  <si>
    <t>Збір за провадження торговельної діяльності (оптова торгівля) сплачений фізичними особами, що справлявся до 1 січня 2015 року</t>
  </si>
  <si>
    <t>Збір за провадження торговельної діяльності (ресторанне господарство) сплачений фізичними особами, що справлявся до 1 січня 2015 року</t>
  </si>
  <si>
    <t>Збір за провадження торговельної діяльності (оптова торгівля) сплачений юридичними особами, що справлявся до 1 січня 2015 року</t>
  </si>
  <si>
    <t>Збір за провадження торговельної діяльності (ресторанне господарство) сплачений юридичними особами, що справлявся до 1 січня 2015 року</t>
  </si>
  <si>
    <t>Збір за провадження торговельної діяльності із придбанням пільгового торгового патенту, що справлявся до 1 січня 2015 року</t>
  </si>
  <si>
    <t>Збір за провадження діяльності з надання платних послуг, сплачений юридичними особами, що справлявся до 1 січня 2015 року</t>
  </si>
  <si>
    <t>Збір за здійснення діяльності у сфері розваг,сплачений юридичними особами, що справлявся до 1 січня 2015 року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</si>
  <si>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пунктах, що справлявся до 1 січня 2015 року</t>
  </si>
  <si>
    <t>Єдиний податок</t>
  </si>
  <si>
    <t>Єдиний податок з фізичних осіб, нарахований до 1 січня 2011 року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</si>
  <si>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</si>
  <si>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</si>
  <si>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товаровиробників…</t>
  </si>
  <si>
    <t>Інші податки та збори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</si>
  <si>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</si>
  <si>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</si>
  <si>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об`єкти </t>
  </si>
  <si>
    <t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</t>
  </si>
  <si>
    <t>Неподаткові надходження</t>
  </si>
  <si>
    <t xml:space="preserve">Доходи від власності та підприємницької </t>
  </si>
  <si>
    <t>Частина чистого прибутку (доходу) комунальних унітарних підприємств та їх обєднань, що вилучається до бюджету, та дивіденди(дохід), нараховані на акції (частки, паї)</t>
  </si>
  <si>
    <t>Частина чистого прибутку (доходу) комунальних унітарних підприємств та їх об"єднань, що вилучається до відповідного місцевого бюджету</t>
  </si>
  <si>
    <t>Частина чистого прибутку (доходу) комунальних унітарних підприємств та їх об"єднань,що вилучаються до місцевого бюджету району</t>
  </si>
  <si>
    <t>Інші надходження</t>
  </si>
  <si>
    <t>Штрафи та санкції за порушення законодавства про патентування,…</t>
  </si>
  <si>
    <t>21081100, 21081500</t>
  </si>
  <si>
    <t>Адміністративні штрафи та санкції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</si>
  <si>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</si>
  <si>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</si>
  <si>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ліцензії, що видаються на певні види госп.діял та сертифікати, що видаються в.о.місцевих рад</t>
  </si>
  <si>
    <t>22010500, 22010600</t>
  </si>
  <si>
    <t>Плата за ліцензії на виробництво спирту, алк.напоїв та тютюнових виробів</t>
  </si>
  <si>
    <t>Плата за ліцензії на право експорту, імпорту алкогольними напоями та тютюновими виробами</t>
  </si>
  <si>
    <t>Плата за державну реєстрацію (крім реєстраційного збору за проведення державної реєстрації юридичних осіб та фізичних осіб-підприємців)</t>
  </si>
  <si>
    <t>Плата за ліцензії на право оптової торгівлі алкогольними напоями та тютюновими виробами</t>
  </si>
  <si>
    <t>Плата за ліцензії на право роздрібної торгівлі алкогольними напоями та тютюновими виробами</t>
  </si>
  <si>
    <t xml:space="preserve">Плата за ліцензії та сертифікати, що сплачується ліцензіями за місцем здійснення діяльності </t>
  </si>
  <si>
    <t>Плата за надання інших адміністративних послуг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</si>
  <si>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</si>
  <si>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цілісним майновим комплексом та іншим державним майном, що перебуває в комунальній власності</t>
  </si>
  <si>
    <t xml:space="preserve">Державне мито </t>
  </si>
  <si>
    <t>Державне мито, що сплачуеться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</si>
  <si>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</si>
  <si>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 xml:space="preserve">Державне мито за дії, пов"язані з одержанням патентів на об"єкти права інтелектуальної власності, підтримання їх чинності та передаванням прав їхніми власниками </t>
  </si>
  <si>
    <t xml:space="preserve">Державне мито, пов"язане з видачею та оформленням закордонних паспортів(посвідок) та паспортів громадян України </t>
  </si>
  <si>
    <t>Інші неподаткові надходження</t>
  </si>
  <si>
    <t>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</si>
  <si>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 xml:space="preserve">Інші надходження </t>
  </si>
  <si>
    <t>Інші находження</t>
  </si>
  <si>
    <t>Доходи від операцій з капіталом</t>
  </si>
  <si>
    <t>Надходження від продажу основного капіталу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</si>
  <si>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</si>
  <si>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Доходи, що не враховуються при визначені обсягів міжбюджетних трансфертів</t>
  </si>
  <si>
    <t xml:space="preserve">Загальний фонд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</si>
</sst>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.0"/>
    <numFmt numFmtId="165" formatCode="0.0%"/>
    <numFmt numFmtId="166" formatCode="#,##0.0"/>
  </numFmts>
  <fonts count="47" x14ac:knownFonts="1">
    <font>
      <sz val="10"/>
      <name val="Arial Cyr"/>
      <charset val="204"/>
    </font>
    <font>
      <sz val="10"/>
      <name val="Arial Cyr"/>
      <charset val="204"/>
    </font>
    <font>
      <b/>
      <i/>
      <sz val="26"/>
      <name val="Arial Cyr"/>
      <family val="2"/>
      <charset val="204"/>
    </font>
    <font>
      <b/>
      <i/>
      <sz val="2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40"/>
      <color indexed="8"/>
      <name val="Times New Roman"/>
      <family val="1"/>
      <charset val="204"/>
    </font>
    <font>
      <sz val="40"/>
      <name val="Times New Roman"/>
      <family val="1"/>
      <charset val="204"/>
    </font>
    <font>
      <sz val="26"/>
      <name val="Arial Cyr"/>
      <family val="2"/>
      <charset val="204"/>
    </font>
    <font>
      <b/>
      <sz val="24"/>
      <name val="Arial Cyr"/>
      <family val="2"/>
      <charset val="204"/>
    </font>
    <font>
      <b/>
      <sz val="24"/>
      <color indexed="8"/>
      <name val="Times New Roman Cyr"/>
      <family val="1"/>
      <charset val="204"/>
    </font>
    <font>
      <b/>
      <sz val="24"/>
      <name val="Times New Roman"/>
      <family val="1"/>
      <charset val="204"/>
    </font>
    <font>
      <b/>
      <sz val="24"/>
      <name val="Times New Roman Cyr"/>
      <charset val="204"/>
    </font>
    <font>
      <b/>
      <sz val="28"/>
      <name val="Times New Roman Cyr"/>
      <charset val="204"/>
    </font>
    <font>
      <b/>
      <sz val="28"/>
      <color indexed="8"/>
      <name val="Times New Roman Cyr"/>
      <charset val="204"/>
    </font>
    <font>
      <b/>
      <sz val="24"/>
      <color indexed="8"/>
      <name val="Times New Roman Cyr"/>
      <charset val="204"/>
    </font>
    <font>
      <sz val="24"/>
      <name val="Arial Cyr"/>
      <family val="2"/>
      <charset val="204"/>
    </font>
    <font>
      <sz val="28"/>
      <name val="Arial Cyr"/>
      <charset val="204"/>
    </font>
    <font>
      <b/>
      <sz val="26"/>
      <name val="Arial Cyr"/>
      <family val="2"/>
      <charset val="204"/>
    </font>
    <font>
      <b/>
      <sz val="48"/>
      <color indexed="8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50"/>
      <name val="Times New Roman"/>
      <family val="1"/>
      <charset val="204"/>
    </font>
    <font>
      <b/>
      <sz val="50"/>
      <name val="Times New Roman Cyr"/>
      <charset val="204"/>
    </font>
    <font>
      <sz val="28"/>
      <name val="Arial Cyr"/>
      <family val="2"/>
      <charset val="204"/>
    </font>
    <font>
      <sz val="48"/>
      <color indexed="8"/>
      <name val="Times New Roman"/>
      <family val="1"/>
      <charset val="204"/>
    </font>
    <font>
      <sz val="48"/>
      <name val="Times New Roman"/>
      <family val="1"/>
      <charset val="204"/>
    </font>
    <font>
      <b/>
      <i/>
      <sz val="48"/>
      <color indexed="8"/>
      <name val="Times New Roman"/>
      <family val="1"/>
      <charset val="204"/>
    </font>
    <font>
      <b/>
      <sz val="50"/>
      <color indexed="8"/>
      <name val="Times New Roman"/>
      <family val="1"/>
      <charset val="204"/>
    </font>
    <font>
      <sz val="50"/>
      <name val="Times New Roman"/>
      <family val="1"/>
      <charset val="204"/>
    </font>
    <font>
      <i/>
      <sz val="48"/>
      <color indexed="8"/>
      <name val="Times New Roman"/>
      <family val="1"/>
      <charset val="204"/>
    </font>
    <font>
      <sz val="50"/>
      <color indexed="8"/>
      <name val="Times New Roman"/>
      <family val="1"/>
      <charset val="204"/>
    </font>
    <font>
      <b/>
      <i/>
      <sz val="50"/>
      <name val="Times New Roman"/>
      <family val="1"/>
      <charset val="204"/>
    </font>
    <font>
      <b/>
      <i/>
      <sz val="50"/>
      <color indexed="8"/>
      <name val="Times New Roman"/>
      <family val="1"/>
      <charset val="204"/>
    </font>
    <font>
      <b/>
      <sz val="28"/>
      <name val="Arial Cyr"/>
      <family val="2"/>
      <charset val="204"/>
    </font>
    <font>
      <sz val="36"/>
      <color indexed="8"/>
      <name val="Times New Roman"/>
      <family val="1"/>
      <charset val="204"/>
    </font>
    <font>
      <i/>
      <sz val="50"/>
      <name val="Times New Roman"/>
      <family val="1"/>
      <charset val="204"/>
    </font>
    <font>
      <sz val="28"/>
      <name val="Times New Roman"/>
      <family val="1"/>
      <charset val="204"/>
    </font>
    <font>
      <sz val="50"/>
      <name val="Times New Roman Cyr"/>
      <family val="1"/>
      <charset val="204"/>
    </font>
    <font>
      <b/>
      <sz val="48"/>
      <name val="Times New Roman"/>
      <family val="1"/>
      <charset val="204"/>
    </font>
    <font>
      <sz val="24"/>
      <color indexed="8"/>
      <name val="Times New Roman Cyr"/>
      <family val="1"/>
      <charset val="204"/>
    </font>
    <font>
      <sz val="24"/>
      <color indexed="8"/>
      <name val="Times New Roman Cyr"/>
      <charset val="204"/>
    </font>
    <font>
      <sz val="24"/>
      <name val="Times New Roman"/>
      <family val="1"/>
      <charset val="204"/>
    </font>
    <font>
      <sz val="12"/>
      <color indexed="8"/>
      <name val="Times New Roman Cyr"/>
      <family val="1"/>
      <charset val="204"/>
    </font>
    <font>
      <sz val="24"/>
      <name val="Times New Roman Cyr"/>
      <family val="1"/>
      <charset val="204"/>
    </font>
    <font>
      <sz val="12"/>
      <name val="Times New Roman Cyr"/>
      <family val="1"/>
      <charset val="204"/>
    </font>
    <font>
      <sz val="20"/>
      <name val="Arial Cyr"/>
      <family val="2"/>
      <charset val="204"/>
    </font>
    <font>
      <b/>
      <sz val="12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3" fillId="0" borderId="0"/>
  </cellStyleXfs>
  <cellXfs count="152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5" fillId="0" borderId="0" xfId="2" applyFont="1" applyFill="1" applyBorder="1" applyAlignment="1">
      <alignment horizontal="center" vertical="justify" wrapText="1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1" xfId="0" applyFont="1" applyFill="1" applyBorder="1"/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8" fillId="0" borderId="5" xfId="0" applyFont="1" applyFill="1" applyBorder="1"/>
    <xf numFmtId="0" fontId="8" fillId="0" borderId="6" xfId="0" applyFont="1" applyFill="1" applyBorder="1"/>
    <xf numFmtId="0" fontId="8" fillId="0" borderId="0" xfId="0" applyFont="1" applyFill="1" applyBorder="1"/>
    <xf numFmtId="0" fontId="8" fillId="0" borderId="7" xfId="0" applyFont="1" applyFill="1" applyBorder="1"/>
    <xf numFmtId="0" fontId="8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2" fontId="11" fillId="0" borderId="10" xfId="0" applyNumberFormat="1" applyFont="1" applyFill="1" applyBorder="1" applyAlignment="1">
      <alignment horizontal="center" vertical="center" wrapText="1"/>
    </xf>
    <xf numFmtId="2" fontId="12" fillId="0" borderId="11" xfId="0" applyNumberFormat="1" applyFont="1" applyFill="1" applyBorder="1" applyAlignment="1">
      <alignment horizontal="center" vertical="center" wrapText="1"/>
    </xf>
    <xf numFmtId="2" fontId="12" fillId="2" borderId="11" xfId="0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5" fillId="0" borderId="0" xfId="0" applyFont="1" applyFill="1" applyBorder="1"/>
    <xf numFmtId="0" fontId="15" fillId="0" borderId="11" xfId="0" applyFont="1" applyFill="1" applyBorder="1"/>
    <xf numFmtId="0" fontId="8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0" fontId="16" fillId="2" borderId="11" xfId="0" applyFont="1" applyFill="1" applyBorder="1"/>
    <xf numFmtId="14" fontId="12" fillId="0" borderId="11" xfId="0" applyNumberFormat="1" applyFont="1" applyFill="1" applyBorder="1" applyAlignment="1">
      <alignment horizontal="center" vertical="center" wrapText="1"/>
    </xf>
    <xf numFmtId="14" fontId="12" fillId="3" borderId="11" xfId="0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vertical="center"/>
    </xf>
    <xf numFmtId="2" fontId="19" fillId="0" borderId="10" xfId="0" applyNumberFormat="1" applyFont="1" applyFill="1" applyBorder="1" applyAlignment="1">
      <alignment horizontal="center" vertical="center" wrapText="1"/>
    </xf>
    <xf numFmtId="164" fontId="20" fillId="0" borderId="11" xfId="0" applyNumberFormat="1" applyFont="1" applyFill="1" applyBorder="1" applyAlignment="1">
      <alignment horizontal="center" vertical="center" wrapText="1"/>
    </xf>
    <xf numFmtId="164" fontId="21" fillId="0" borderId="11" xfId="0" applyNumberFormat="1" applyFont="1" applyFill="1" applyBorder="1" applyAlignment="1">
      <alignment horizontal="center" vertical="center" wrapText="1"/>
    </xf>
    <xf numFmtId="164" fontId="21" fillId="3" borderId="11" xfId="0" applyNumberFormat="1" applyFont="1" applyFill="1" applyBorder="1" applyAlignment="1">
      <alignment horizontal="center" vertical="center" wrapText="1"/>
    </xf>
    <xf numFmtId="165" fontId="20" fillId="0" borderId="11" xfId="0" applyNumberFormat="1" applyFont="1" applyFill="1" applyBorder="1" applyAlignment="1">
      <alignment horizontal="center" vertical="center" wrapText="1"/>
    </xf>
    <xf numFmtId="164" fontId="20" fillId="0" borderId="12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/>
    <xf numFmtId="0" fontId="23" fillId="0" borderId="14" xfId="0" applyFont="1" applyFill="1" applyBorder="1" applyAlignment="1">
      <alignment vertical="center"/>
    </xf>
    <xf numFmtId="2" fontId="24" fillId="0" borderId="10" xfId="0" applyNumberFormat="1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vertical="center" wrapText="1"/>
    </xf>
    <xf numFmtId="0" fontId="25" fillId="0" borderId="10" xfId="0" applyFont="1" applyFill="1" applyBorder="1" applyAlignment="1">
      <alignment horizontal="left" vertical="center" wrapText="1"/>
    </xf>
    <xf numFmtId="166" fontId="26" fillId="0" borderId="11" xfId="0" applyNumberFormat="1" applyFont="1" applyFill="1" applyBorder="1" applyAlignment="1">
      <alignment horizontal="center" vertical="center" wrapText="1"/>
    </xf>
    <xf numFmtId="166" fontId="20" fillId="0" borderId="11" xfId="0" applyNumberFormat="1" applyFont="1" applyFill="1" applyBorder="1" applyAlignment="1">
      <alignment horizontal="center" vertical="center" wrapText="1"/>
    </xf>
    <xf numFmtId="166" fontId="27" fillId="0" borderId="11" xfId="0" applyNumberFormat="1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horizontal="left" vertical="center" wrapText="1"/>
    </xf>
    <xf numFmtId="166" fontId="29" fillId="0" borderId="11" xfId="0" applyNumberFormat="1" applyFont="1" applyFill="1" applyBorder="1" applyAlignment="1">
      <alignment horizontal="center" vertical="center" wrapText="1"/>
    </xf>
    <xf numFmtId="164" fontId="27" fillId="0" borderId="11" xfId="0" applyNumberFormat="1" applyFont="1" applyFill="1" applyBorder="1" applyAlignment="1">
      <alignment horizontal="center" vertical="center" wrapText="1"/>
    </xf>
    <xf numFmtId="165" fontId="27" fillId="0" borderId="11" xfId="0" applyNumberFormat="1" applyFont="1" applyFill="1" applyBorder="1" applyAlignment="1">
      <alignment horizontal="center" vertical="center" wrapText="1"/>
    </xf>
    <xf numFmtId="164" fontId="27" fillId="0" borderId="12" xfId="0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vertical="center" wrapText="1"/>
    </xf>
    <xf numFmtId="166" fontId="27" fillId="2" borderId="11" xfId="0" applyNumberFormat="1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left" vertical="center" wrapText="1"/>
    </xf>
    <xf numFmtId="166" fontId="30" fillId="0" borderId="11" xfId="0" applyNumberFormat="1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vertical="center" wrapText="1"/>
    </xf>
    <xf numFmtId="166" fontId="31" fillId="0" borderId="11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/>
    <xf numFmtId="0" fontId="17" fillId="0" borderId="16" xfId="0" applyFont="1" applyFill="1" applyBorder="1" applyAlignment="1">
      <alignment horizontal="center" vertical="center" wrapText="1"/>
    </xf>
    <xf numFmtId="0" fontId="33" fillId="0" borderId="15" xfId="0" applyFont="1" applyFill="1" applyBorder="1" applyAlignment="1">
      <alignment vertical="center" wrapText="1"/>
    </xf>
    <xf numFmtId="0" fontId="28" fillId="0" borderId="10" xfId="0" applyFont="1" applyFill="1" applyBorder="1" applyAlignment="1">
      <alignment horizontal="left" vertical="center" wrapText="1"/>
    </xf>
    <xf numFmtId="166" fontId="34" fillId="0" borderId="11" xfId="0" applyNumberFormat="1" applyFont="1" applyFill="1" applyBorder="1" applyAlignment="1">
      <alignment horizontal="center" vertical="center" wrapText="1"/>
    </xf>
    <xf numFmtId="166" fontId="29" fillId="0" borderId="17" xfId="0" applyNumberFormat="1" applyFont="1" applyFill="1" applyBorder="1" applyAlignment="1">
      <alignment horizontal="center" vertical="center" wrapText="1"/>
    </xf>
    <xf numFmtId="166" fontId="27" fillId="0" borderId="17" xfId="0" applyNumberFormat="1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left" vertical="center" wrapText="1"/>
    </xf>
    <xf numFmtId="166" fontId="27" fillId="0" borderId="19" xfId="0" applyNumberFormat="1" applyFont="1" applyFill="1" applyBorder="1" applyAlignment="1">
      <alignment horizontal="center" vertical="center" wrapText="1"/>
    </xf>
    <xf numFmtId="166" fontId="29" fillId="0" borderId="7" xfId="0" applyNumberFormat="1" applyFont="1" applyFill="1" applyBorder="1" applyAlignment="1">
      <alignment horizontal="center" vertical="center" wrapText="1"/>
    </xf>
    <xf numFmtId="166" fontId="27" fillId="0" borderId="7" xfId="0" applyNumberFormat="1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28" fillId="0" borderId="21" xfId="0" applyFont="1" applyFill="1" applyBorder="1" applyAlignment="1">
      <alignment vertical="center" wrapText="1"/>
    </xf>
    <xf numFmtId="0" fontId="23" fillId="0" borderId="20" xfId="0" applyFont="1" applyFill="1" applyBorder="1" applyAlignment="1">
      <alignment horizontal="left" vertical="center" wrapText="1"/>
    </xf>
    <xf numFmtId="166" fontId="29" fillId="0" borderId="22" xfId="0" applyNumberFormat="1" applyFont="1" applyFill="1" applyBorder="1" applyAlignment="1">
      <alignment horizontal="center" vertical="center" wrapText="1"/>
    </xf>
    <xf numFmtId="166" fontId="27" fillId="0" borderId="22" xfId="0" applyNumberFormat="1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vertical="center" wrapText="1"/>
    </xf>
    <xf numFmtId="0" fontId="24" fillId="0" borderId="13" xfId="0" applyFont="1" applyFill="1" applyBorder="1" applyAlignment="1">
      <alignment vertical="center" wrapText="1"/>
    </xf>
    <xf numFmtId="0" fontId="15" fillId="0" borderId="24" xfId="0" applyFont="1" applyFill="1" applyBorder="1"/>
    <xf numFmtId="0" fontId="7" fillId="0" borderId="7" xfId="0" applyFont="1" applyFill="1" applyBorder="1" applyAlignment="1">
      <alignment horizontal="center" vertical="center" wrapText="1"/>
    </xf>
    <xf numFmtId="0" fontId="35" fillId="0" borderId="25" xfId="0" applyFont="1" applyFill="1" applyBorder="1" applyAlignment="1">
      <alignment vertical="center" wrapText="1"/>
    </xf>
    <xf numFmtId="0" fontId="24" fillId="0" borderId="16" xfId="0" applyFont="1" applyFill="1" applyBorder="1" applyAlignment="1">
      <alignment horizontal="center" vertical="center" wrapText="1"/>
    </xf>
    <xf numFmtId="166" fontId="36" fillId="0" borderId="17" xfId="0" applyNumberFormat="1" applyFont="1" applyFill="1" applyBorder="1" applyAlignment="1">
      <alignment horizontal="center" vertical="center" wrapText="1"/>
    </xf>
    <xf numFmtId="164" fontId="27" fillId="0" borderId="17" xfId="0" applyNumberFormat="1" applyFont="1" applyFill="1" applyBorder="1" applyAlignment="1">
      <alignment horizontal="center" vertical="center" wrapText="1"/>
    </xf>
    <xf numFmtId="165" fontId="27" fillId="0" borderId="17" xfId="0" applyNumberFormat="1" applyFont="1" applyFill="1" applyBorder="1" applyAlignment="1">
      <alignment horizontal="center" vertical="center" wrapText="1"/>
    </xf>
    <xf numFmtId="164" fontId="27" fillId="0" borderId="26" xfId="0" applyNumberFormat="1" applyFont="1" applyFill="1" applyBorder="1" applyAlignment="1">
      <alignment horizontal="center" vertical="center" wrapText="1"/>
    </xf>
    <xf numFmtId="0" fontId="15" fillId="0" borderId="7" xfId="0" applyFont="1" applyFill="1" applyBorder="1"/>
    <xf numFmtId="0" fontId="7" fillId="0" borderId="27" xfId="0" applyFont="1" applyFill="1" applyBorder="1" applyAlignment="1">
      <alignment horizontal="center" vertical="center" wrapText="1"/>
    </xf>
    <xf numFmtId="0" fontId="35" fillId="4" borderId="28" xfId="0" applyFont="1" applyFill="1" applyBorder="1" applyAlignment="1">
      <alignment vertical="center" wrapText="1" shrinkToFit="1"/>
    </xf>
    <xf numFmtId="0" fontId="37" fillId="0" borderId="28" xfId="0" applyFont="1" applyFill="1" applyBorder="1" applyAlignment="1">
      <alignment horizontal="left" vertical="center" wrapText="1"/>
    </xf>
    <xf numFmtId="166" fontId="20" fillId="0" borderId="29" xfId="0" applyNumberFormat="1" applyFont="1" applyFill="1" applyBorder="1" applyAlignment="1">
      <alignment horizontal="center" vertical="center" wrapText="1"/>
    </xf>
    <xf numFmtId="166" fontId="21" fillId="0" borderId="30" xfId="0" applyNumberFormat="1" applyFont="1" applyFill="1" applyBorder="1" applyAlignment="1">
      <alignment horizontal="center" vertical="center" wrapText="1"/>
    </xf>
    <xf numFmtId="166" fontId="36" fillId="0" borderId="30" xfId="0" applyNumberFormat="1" applyFont="1" applyFill="1" applyBorder="1" applyAlignment="1">
      <alignment horizontal="center" vertical="center" wrapText="1"/>
    </xf>
    <xf numFmtId="164" fontId="20" fillId="0" borderId="30" xfId="0" applyNumberFormat="1" applyFont="1" applyFill="1" applyBorder="1" applyAlignment="1">
      <alignment horizontal="center" vertical="center" wrapText="1"/>
    </xf>
    <xf numFmtId="165" fontId="20" fillId="0" borderId="30" xfId="0" applyNumberFormat="1" applyFont="1" applyFill="1" applyBorder="1" applyAlignment="1">
      <alignment horizontal="center" vertical="center" wrapText="1"/>
    </xf>
    <xf numFmtId="164" fontId="20" fillId="0" borderId="31" xfId="0" applyNumberFormat="1" applyFont="1" applyFill="1" applyBorder="1" applyAlignment="1">
      <alignment horizontal="center" vertical="center" wrapText="1"/>
    </xf>
    <xf numFmtId="0" fontId="15" fillId="0" borderId="32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vertical="center" wrapText="1"/>
    </xf>
    <xf numFmtId="0" fontId="38" fillId="0" borderId="0" xfId="0" applyFont="1" applyFill="1" applyBorder="1" applyAlignment="1">
      <alignment horizontal="left" vertical="center" wrapText="1"/>
    </xf>
    <xf numFmtId="166" fontId="39" fillId="0" borderId="0" xfId="0" applyNumberFormat="1" applyFont="1" applyFill="1" applyBorder="1" applyAlignment="1">
      <alignment horizontal="right" vertical="center" wrapText="1"/>
    </xf>
    <xf numFmtId="166" fontId="40" fillId="0" borderId="0" xfId="0" applyNumberFormat="1" applyFont="1" applyFill="1" applyBorder="1" applyAlignment="1">
      <alignment horizontal="right" vertical="center" wrapText="1"/>
    </xf>
    <xf numFmtId="164" fontId="40" fillId="0" borderId="0" xfId="0" applyNumberFormat="1" applyFont="1" applyFill="1" applyBorder="1" applyAlignment="1">
      <alignment horizontal="right" vertical="center" wrapText="1"/>
    </xf>
    <xf numFmtId="165" fontId="40" fillId="0" borderId="0" xfId="0" applyNumberFormat="1" applyFont="1" applyFill="1" applyBorder="1" applyAlignment="1">
      <alignment horizontal="right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38" fillId="0" borderId="7" xfId="0" applyFont="1" applyFill="1" applyBorder="1" applyAlignment="1">
      <alignment vertical="center" wrapText="1"/>
    </xf>
    <xf numFmtId="0" fontId="38" fillId="0" borderId="7" xfId="0" applyFont="1" applyFill="1" applyBorder="1" applyAlignment="1">
      <alignment horizontal="left" vertical="center" wrapText="1"/>
    </xf>
    <xf numFmtId="166" fontId="38" fillId="0" borderId="7" xfId="0" applyNumberFormat="1" applyFont="1" applyFill="1" applyBorder="1" applyAlignment="1">
      <alignment horizontal="right" vertical="center" wrapText="1"/>
    </xf>
    <xf numFmtId="166" fontId="40" fillId="0" borderId="7" xfId="1" applyNumberFormat="1" applyFont="1" applyFill="1" applyBorder="1" applyAlignment="1">
      <alignment horizontal="right" vertical="center" wrapText="1"/>
    </xf>
    <xf numFmtId="166" fontId="40" fillId="0" borderId="7" xfId="0" applyNumberFormat="1" applyFont="1" applyFill="1" applyBorder="1" applyAlignment="1">
      <alignment horizontal="right" vertical="center" wrapText="1"/>
    </xf>
    <xf numFmtId="164" fontId="40" fillId="0" borderId="7" xfId="0" applyNumberFormat="1" applyFont="1" applyFill="1" applyBorder="1" applyAlignment="1">
      <alignment horizontal="right" vertical="center" wrapText="1"/>
    </xf>
    <xf numFmtId="165" fontId="40" fillId="0" borderId="7" xfId="0" applyNumberFormat="1" applyFont="1" applyFill="1" applyBorder="1" applyAlignment="1">
      <alignment horizontal="right" vertical="center" wrapText="1"/>
    </xf>
    <xf numFmtId="164" fontId="40" fillId="0" borderId="14" xfId="0" applyNumberFormat="1" applyFont="1" applyFill="1" applyBorder="1" applyAlignment="1">
      <alignment horizontal="right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41" fillId="0" borderId="11" xfId="0" applyFont="1" applyFill="1" applyBorder="1" applyAlignment="1">
      <alignment vertical="center" wrapText="1"/>
    </xf>
    <xf numFmtId="0" fontId="38" fillId="0" borderId="11" xfId="0" applyFont="1" applyFill="1" applyBorder="1" applyAlignment="1">
      <alignment horizontal="left" vertical="center" wrapText="1"/>
    </xf>
    <xf numFmtId="166" fontId="38" fillId="0" borderId="11" xfId="0" applyNumberFormat="1" applyFont="1" applyFill="1" applyBorder="1" applyAlignment="1">
      <alignment horizontal="right" vertical="center" wrapText="1"/>
    </xf>
    <xf numFmtId="166" fontId="40" fillId="0" borderId="11" xfId="0" applyNumberFormat="1" applyFont="1" applyFill="1" applyBorder="1" applyAlignment="1">
      <alignment horizontal="right" vertical="center" wrapText="1"/>
    </xf>
    <xf numFmtId="164" fontId="40" fillId="0" borderId="11" xfId="0" applyNumberFormat="1" applyFont="1" applyFill="1" applyBorder="1" applyAlignment="1">
      <alignment horizontal="right" vertical="center" wrapText="1"/>
    </xf>
    <xf numFmtId="165" fontId="40" fillId="0" borderId="11" xfId="0" applyNumberFormat="1" applyFont="1" applyFill="1" applyBorder="1" applyAlignment="1">
      <alignment horizontal="right" vertical="center" wrapText="1"/>
    </xf>
    <xf numFmtId="164" fontId="40" fillId="0" borderId="15" xfId="0" applyNumberFormat="1" applyFont="1" applyFill="1" applyBorder="1" applyAlignment="1">
      <alignment horizontal="right" vertical="center" wrapText="1"/>
    </xf>
    <xf numFmtId="0" fontId="38" fillId="0" borderId="11" xfId="0" applyFont="1" applyFill="1" applyBorder="1" applyAlignment="1">
      <alignment vertical="center" wrapText="1"/>
    </xf>
    <xf numFmtId="0" fontId="42" fillId="0" borderId="11" xfId="0" applyFont="1" applyFill="1" applyBorder="1" applyAlignment="1">
      <alignment vertical="center" wrapText="1"/>
    </xf>
    <xf numFmtId="0" fontId="42" fillId="0" borderId="11" xfId="0" applyFont="1" applyFill="1" applyBorder="1" applyAlignment="1">
      <alignment horizontal="left" vertical="center" wrapText="1"/>
    </xf>
    <xf numFmtId="166" fontId="42" fillId="0" borderId="11" xfId="0" applyNumberFormat="1" applyFont="1" applyFill="1" applyBorder="1" applyAlignment="1">
      <alignment horizontal="right" vertical="center" wrapText="1"/>
    </xf>
    <xf numFmtId="166" fontId="39" fillId="0" borderId="11" xfId="0" applyNumberFormat="1" applyFont="1" applyFill="1" applyBorder="1" applyAlignment="1">
      <alignment horizontal="right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22" xfId="0" applyFont="1" applyFill="1" applyBorder="1"/>
    <xf numFmtId="0" fontId="15" fillId="0" borderId="23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horizontal="left" vertical="center" wrapText="1"/>
    </xf>
    <xf numFmtId="166" fontId="10" fillId="0" borderId="17" xfId="0" applyNumberFormat="1" applyFont="1" applyFill="1" applyBorder="1" applyAlignment="1">
      <alignment horizontal="right" vertical="center" wrapText="1"/>
    </xf>
    <xf numFmtId="165" fontId="40" fillId="0" borderId="17" xfId="0" applyNumberFormat="1" applyFont="1" applyFill="1" applyBorder="1" applyAlignment="1">
      <alignment horizontal="right" vertical="center" wrapText="1"/>
    </xf>
    <xf numFmtId="0" fontId="15" fillId="0" borderId="33" xfId="0" applyFont="1" applyFill="1" applyBorder="1" applyAlignment="1">
      <alignment horizontal="center" vertical="center" wrapText="1"/>
    </xf>
    <xf numFmtId="166" fontId="40" fillId="0" borderId="17" xfId="3" applyNumberFormat="1" applyFont="1" applyFill="1" applyBorder="1" applyAlignment="1" applyProtection="1">
      <alignment horizontal="left" vertical="center" wrapText="1"/>
    </xf>
    <xf numFmtId="166" fontId="10" fillId="0" borderId="34" xfId="0" applyNumberFormat="1" applyFont="1" applyFill="1" applyBorder="1" applyAlignment="1">
      <alignment horizontal="right" vertical="center" wrapText="1"/>
    </xf>
    <xf numFmtId="164" fontId="40" fillId="0" borderId="17" xfId="0" applyNumberFormat="1" applyFont="1" applyFill="1" applyBorder="1" applyAlignment="1">
      <alignment horizontal="right" vertical="center" wrapText="1"/>
    </xf>
    <xf numFmtId="165" fontId="40" fillId="0" borderId="34" xfId="0" applyNumberFormat="1" applyFont="1" applyFill="1" applyBorder="1" applyAlignment="1">
      <alignment horizontal="right" vertical="center" wrapText="1"/>
    </xf>
    <xf numFmtId="164" fontId="40" fillId="0" borderId="25" xfId="0" applyNumberFormat="1" applyFont="1" applyFill="1" applyBorder="1" applyAlignment="1">
      <alignment horizontal="right" vertical="center" wrapText="1"/>
    </xf>
    <xf numFmtId="0" fontId="15" fillId="0" borderId="34" xfId="0" applyFont="1" applyFill="1" applyBorder="1"/>
    <xf numFmtId="0" fontId="8" fillId="0" borderId="28" xfId="0" applyFont="1" applyFill="1" applyBorder="1" applyAlignment="1">
      <alignment vertical="center" wrapText="1"/>
    </xf>
    <xf numFmtId="0" fontId="8" fillId="0" borderId="29" xfId="0" applyFont="1" applyFill="1" applyBorder="1" applyAlignment="1">
      <alignment vertical="center" wrapText="1"/>
    </xf>
    <xf numFmtId="0" fontId="10" fillId="0" borderId="30" xfId="0" applyFont="1" applyFill="1" applyBorder="1" applyAlignment="1">
      <alignment vertical="center" wrapText="1"/>
    </xf>
    <xf numFmtId="166" fontId="10" fillId="0" borderId="30" xfId="0" applyNumberFormat="1" applyFont="1" applyFill="1" applyBorder="1" applyAlignment="1">
      <alignment horizontal="right" vertical="center" wrapText="1"/>
    </xf>
    <xf numFmtId="164" fontId="10" fillId="0" borderId="30" xfId="0" applyNumberFormat="1" applyFont="1" applyFill="1" applyBorder="1" applyAlignment="1">
      <alignment horizontal="right" vertical="center" wrapText="1"/>
    </xf>
    <xf numFmtId="165" fontId="10" fillId="0" borderId="30" xfId="0" applyNumberFormat="1" applyFont="1" applyFill="1" applyBorder="1" applyAlignment="1">
      <alignment horizontal="right" vertical="center" wrapText="1"/>
    </xf>
    <xf numFmtId="164" fontId="10" fillId="0" borderId="35" xfId="0" applyNumberFormat="1" applyFont="1" applyFill="1" applyBorder="1" applyAlignment="1">
      <alignment horizontal="right" vertical="center" wrapText="1"/>
    </xf>
    <xf numFmtId="0" fontId="8" fillId="0" borderId="30" xfId="0" applyFont="1" applyFill="1" applyBorder="1"/>
    <xf numFmtId="166" fontId="44" fillId="0" borderId="0" xfId="0" applyNumberFormat="1" applyFont="1" applyFill="1" applyBorder="1"/>
    <xf numFmtId="0" fontId="0" fillId="0" borderId="0" xfId="0" applyFill="1" applyBorder="1"/>
    <xf numFmtId="0" fontId="44" fillId="0" borderId="0" xfId="0" applyFont="1" applyFill="1" applyBorder="1"/>
  </cellXfs>
  <cellStyles count="4">
    <cellStyle name="Обычный" xfId="0" builtinId="0"/>
    <cellStyle name="Обычный_ZV1PIV98" xfId="3"/>
    <cellStyle name="Обычный_фактичні щоденні надходження район_січень-червень 2014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44;&#1086;&#1093;&#1086;&#1076;&#1080;%20&#1050;&#1052;&#1044;&#1040;/&#1042;&#1080;&#1082;&#1086;&#1085;&#1072;&#1085;&#1085;&#1103;%20&#1087;&#1086;%20&#1088;&#1072;&#1081;&#1086;&#1085;&#1072;&#1093;/&#1041;&#1072;&#1079;&#1072;/dohod%20ra%202013(412zv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ласифікація (2015)"/>
      <sheetName val="класифікація (2011)"/>
      <sheetName val="412 zv (2015)"/>
      <sheetName val="ПДФО+вода (2015)"/>
      <sheetName val="412 zv (2011)"/>
      <sheetName val="ПДФО+вода (2011)"/>
      <sheetName val="щопятниці формули"/>
      <sheetName val="класифікація"/>
      <sheetName val="аналіз надходжень"/>
      <sheetName val="порівнялка 2011"/>
      <sheetName val="План 2011 зф+сф"/>
      <sheetName val="аналіз надходжень (райони)"/>
      <sheetName val="міський"/>
      <sheetName val="розпис"/>
      <sheetName val="Голосіїв"/>
      <sheetName val="Дарниц"/>
      <sheetName val="Деснянськ"/>
      <sheetName val="Дніпровс"/>
      <sheetName val="Оболонь"/>
      <sheetName val="Печерс"/>
      <sheetName val="Поділ"/>
      <sheetName val="Свят"/>
      <sheetName val="Солом"/>
      <sheetName val="Шевчен"/>
      <sheetName val="аналіз надходжень (райони) (2)"/>
    </sheetNames>
    <sheetDataSet>
      <sheetData sheetId="0">
        <row r="8">
          <cell r="C8">
            <v>63727076.920000002</v>
          </cell>
        </row>
      </sheetData>
      <sheetData sheetId="1">
        <row r="8">
          <cell r="C8">
            <v>93520299.015000001</v>
          </cell>
        </row>
        <row r="12">
          <cell r="C12">
            <v>0</v>
          </cell>
        </row>
        <row r="24">
          <cell r="C24">
            <v>0</v>
          </cell>
        </row>
      </sheetData>
      <sheetData sheetId="2">
        <row r="5">
          <cell r="A5">
            <v>42034</v>
          </cell>
        </row>
      </sheetData>
      <sheetData sheetId="3"/>
      <sheetData sheetId="4">
        <row r="7">
          <cell r="A7">
            <v>40954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C12">
            <v>63800000</v>
          </cell>
          <cell r="O12">
            <v>704381400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18"/>
  <sheetViews>
    <sheetView tabSelected="1" view="pageBreakPreview" zoomScale="30" zoomScaleNormal="50" zoomScaleSheetLayoutView="30" workbookViewId="0">
      <selection activeCell="G119" sqref="G119"/>
    </sheetView>
  </sheetViews>
  <sheetFormatPr defaultRowHeight="25.5" x14ac:dyDescent="0.35"/>
  <cols>
    <col min="1" max="1" width="0.7109375" style="151" customWidth="1"/>
    <col min="2" max="2" width="50" style="151" customWidth="1"/>
    <col min="3" max="3" width="201.5703125" style="151" customWidth="1"/>
    <col min="4" max="4" width="53.42578125" style="151" hidden="1" customWidth="1"/>
    <col min="5" max="5" width="51.5703125" style="151" customWidth="1"/>
    <col min="6" max="6" width="50" style="151" customWidth="1"/>
    <col min="7" max="7" width="50.5703125" style="151" customWidth="1"/>
    <col min="8" max="8" width="19" style="151" hidden="1" customWidth="1"/>
    <col min="9" max="9" width="44.7109375" style="151" customWidth="1"/>
    <col min="10" max="10" width="39.42578125" style="151" customWidth="1"/>
    <col min="11" max="11" width="38.7109375" style="150" customWidth="1"/>
    <col min="12" max="12" width="49.42578125" style="150" customWidth="1"/>
    <col min="13" max="16384" width="9.140625" style="150"/>
  </cols>
  <sheetData>
    <row r="1" spans="1:15" s="6" customFormat="1" ht="120.75" customHeight="1" thickBot="1" x14ac:dyDescent="0.75">
      <c r="A1" s="1"/>
      <c r="B1" s="2"/>
      <c r="C1" s="3" t="s">
        <v>0</v>
      </c>
      <c r="D1" s="3"/>
      <c r="E1" s="3"/>
      <c r="F1" s="3"/>
      <c r="G1" s="3"/>
      <c r="H1" s="3"/>
      <c r="I1" s="3"/>
      <c r="J1" s="4"/>
      <c r="K1" s="4"/>
      <c r="L1" s="4"/>
      <c r="M1" s="5"/>
      <c r="N1" s="5"/>
      <c r="O1" s="5"/>
    </row>
    <row r="2" spans="1:15" s="14" customFormat="1" ht="39" customHeight="1" x14ac:dyDescent="0.4">
      <c r="A2" s="7" t="s">
        <v>1</v>
      </c>
      <c r="B2" s="8" t="s">
        <v>2</v>
      </c>
      <c r="C2" s="9" t="s">
        <v>3</v>
      </c>
      <c r="D2" s="10" t="s">
        <v>4</v>
      </c>
      <c r="E2" s="10"/>
      <c r="F2" s="10"/>
      <c r="G2" s="10"/>
      <c r="H2" s="10"/>
      <c r="I2" s="10"/>
      <c r="J2" s="10"/>
      <c r="K2" s="11"/>
      <c r="L2" s="12"/>
      <c r="M2" s="13"/>
      <c r="N2" s="13"/>
      <c r="O2" s="13"/>
    </row>
    <row r="3" spans="1:15" s="25" customFormat="1" ht="57.75" customHeight="1" x14ac:dyDescent="0.4">
      <c r="A3" s="15"/>
      <c r="B3" s="16"/>
      <c r="C3" s="17" t="s">
        <v>5</v>
      </c>
      <c r="D3" s="18" t="s">
        <v>6</v>
      </c>
      <c r="E3" s="18" t="s">
        <v>7</v>
      </c>
      <c r="F3" s="19" t="s">
        <v>8</v>
      </c>
      <c r="G3" s="20" t="s">
        <v>9</v>
      </c>
      <c r="H3" s="21" t="s">
        <v>9</v>
      </c>
      <c r="I3" s="22" t="s">
        <v>10</v>
      </c>
      <c r="J3" s="22" t="s">
        <v>11</v>
      </c>
      <c r="K3" s="22" t="s">
        <v>12</v>
      </c>
      <c r="L3" s="23" t="s">
        <v>13</v>
      </c>
      <c r="M3" s="24"/>
      <c r="N3" s="24"/>
      <c r="O3" s="24"/>
    </row>
    <row r="4" spans="1:15" s="25" customFormat="1" ht="81.75" customHeight="1" x14ac:dyDescent="0.4">
      <c r="A4" s="26"/>
      <c r="B4" s="27"/>
      <c r="C4" s="17"/>
      <c r="D4" s="18"/>
      <c r="E4" s="18"/>
      <c r="F4" s="28"/>
      <c r="G4" s="29">
        <v>42261</v>
      </c>
      <c r="H4" s="30">
        <f>'[1]412 zv (2011)'!$A$7+1</f>
        <v>40955</v>
      </c>
      <c r="I4" s="22"/>
      <c r="J4" s="22"/>
      <c r="K4" s="22"/>
      <c r="L4" s="23"/>
      <c r="M4" s="24"/>
      <c r="N4" s="24"/>
      <c r="O4" s="24"/>
    </row>
    <row r="5" spans="1:15" s="25" customFormat="1" ht="51.75" customHeight="1" x14ac:dyDescent="0.45">
      <c r="A5" s="31"/>
      <c r="B5" s="32">
        <v>10000000</v>
      </c>
      <c r="C5" s="33" t="s">
        <v>14</v>
      </c>
      <c r="D5" s="34">
        <v>1078584.8</v>
      </c>
      <c r="E5" s="35">
        <f>E6+E31+E44+E46+E49+E83</f>
        <v>1375229.5999999999</v>
      </c>
      <c r="F5" s="35">
        <f>F6+F31+F44+F46+F49+F83</f>
        <v>1082790.4000000001</v>
      </c>
      <c r="G5" s="35">
        <f>G6+G31+G44+G46+G49+G83</f>
        <v>1216298.4359600001</v>
      </c>
      <c r="H5" s="36"/>
      <c r="I5" s="34">
        <f>G5-F5</f>
        <v>133508.03596000001</v>
      </c>
      <c r="J5" s="37">
        <f>G5/F5</f>
        <v>1.1232999811967301</v>
      </c>
      <c r="K5" s="37">
        <f>G5/E5</f>
        <v>0.8844329964683717</v>
      </c>
      <c r="L5" s="38">
        <f>G5-E5</f>
        <v>-158931.16403999971</v>
      </c>
      <c r="M5" s="39"/>
      <c r="N5" s="24"/>
      <c r="O5" s="24"/>
    </row>
    <row r="6" spans="1:15" s="25" customFormat="1" ht="123.75" customHeight="1" x14ac:dyDescent="0.45">
      <c r="A6" s="31"/>
      <c r="B6" s="40">
        <v>11000000</v>
      </c>
      <c r="C6" s="41" t="s">
        <v>15</v>
      </c>
      <c r="D6" s="34">
        <v>705340.9</v>
      </c>
      <c r="E6" s="35">
        <f>E7+E13</f>
        <v>770266.4</v>
      </c>
      <c r="F6" s="35">
        <f>F7+F13</f>
        <v>614609.1</v>
      </c>
      <c r="G6" s="35">
        <f>G7+G13</f>
        <v>723452.11365000007</v>
      </c>
      <c r="H6" s="36"/>
      <c r="I6" s="34">
        <f>G6-F6</f>
        <v>108843.0136500001</v>
      </c>
      <c r="J6" s="37">
        <f>G6/F6</f>
        <v>1.1770930720843542</v>
      </c>
      <c r="K6" s="37">
        <f t="shared" ref="K6:K66" si="0">G6/E6</f>
        <v>0.93922325269543117</v>
      </c>
      <c r="L6" s="38">
        <f t="shared" ref="L6:L69" si="1">G6-E6</f>
        <v>-46814.286349999951</v>
      </c>
      <c r="M6" s="39"/>
      <c r="N6" s="24"/>
      <c r="O6" s="24"/>
    </row>
    <row r="7" spans="1:15" s="25" customFormat="1" ht="59.25" customHeight="1" x14ac:dyDescent="0.45">
      <c r="A7" s="42"/>
      <c r="B7" s="43">
        <v>11010000</v>
      </c>
      <c r="C7" s="44" t="s">
        <v>16</v>
      </c>
      <c r="D7" s="45">
        <f>(SUM([1]Голосіїв!O12))/1000</f>
        <v>704381.4</v>
      </c>
      <c r="E7" s="46">
        <f>E8+E9+E11+E12+E10</f>
        <v>704381.4</v>
      </c>
      <c r="F7" s="46">
        <f>F8+F9+F11+F12+F10</f>
        <v>551105.5</v>
      </c>
      <c r="G7" s="46">
        <f>G8+G9+G11+G12+G10</f>
        <v>585229.16006999998</v>
      </c>
      <c r="H7" s="47">
        <f>('[1]класифікація (2011)'!C8-'[1]класифікація (2011)'!C12-'[1]класифікація (2011)'!C24)/1000</f>
        <v>93520.299014999997</v>
      </c>
      <c r="I7" s="34">
        <f>G7-F7</f>
        <v>34123.660069999984</v>
      </c>
      <c r="J7" s="37">
        <f>G7/F7</f>
        <v>1.061918561999472</v>
      </c>
      <c r="K7" s="37">
        <f t="shared" si="0"/>
        <v>0.83084130283678692</v>
      </c>
      <c r="L7" s="38">
        <f t="shared" si="1"/>
        <v>-119152.23993000004</v>
      </c>
      <c r="M7" s="39"/>
      <c r="N7" s="24"/>
      <c r="O7" s="24"/>
    </row>
    <row r="8" spans="1:15" s="25" customFormat="1" ht="177" customHeight="1" x14ac:dyDescent="0.45">
      <c r="A8" s="42"/>
      <c r="B8" s="48">
        <v>11010100</v>
      </c>
      <c r="C8" s="49" t="s">
        <v>17</v>
      </c>
      <c r="D8" s="50">
        <v>631281.4</v>
      </c>
      <c r="E8" s="50">
        <v>631281.4</v>
      </c>
      <c r="F8" s="50">
        <v>493405.5</v>
      </c>
      <c r="G8" s="47">
        <f>1301115.96386-780669.57827</f>
        <v>520446.38558999996</v>
      </c>
      <c r="H8" s="47"/>
      <c r="I8" s="51">
        <f t="shared" ref="I8:I72" si="2">G8-F8</f>
        <v>27040.885589999962</v>
      </c>
      <c r="J8" s="52">
        <f>G8/F8</f>
        <v>1.0548045889030422</v>
      </c>
      <c r="K8" s="52">
        <f t="shared" si="0"/>
        <v>0.82442851253022809</v>
      </c>
      <c r="L8" s="53">
        <f t="shared" si="1"/>
        <v>-110835.01441000006</v>
      </c>
      <c r="M8" s="39"/>
      <c r="N8" s="24"/>
      <c r="O8" s="24"/>
    </row>
    <row r="9" spans="1:15" s="25" customFormat="1" ht="314.25" customHeight="1" x14ac:dyDescent="0.45">
      <c r="A9" s="54"/>
      <c r="B9" s="48">
        <v>11010200</v>
      </c>
      <c r="C9" s="49" t="s">
        <v>18</v>
      </c>
      <c r="D9" s="50">
        <v>7200</v>
      </c>
      <c r="E9" s="50">
        <v>7200</v>
      </c>
      <c r="F9" s="50">
        <v>5600</v>
      </c>
      <c r="G9" s="47">
        <f>13658.70561-8195.22336</f>
        <v>5463.4822500000009</v>
      </c>
      <c r="H9" s="47"/>
      <c r="I9" s="51">
        <f t="shared" si="2"/>
        <v>-136.51774999999907</v>
      </c>
      <c r="J9" s="52">
        <f>G9/F9</f>
        <v>0.97562183035714301</v>
      </c>
      <c r="K9" s="52">
        <f t="shared" si="0"/>
        <v>0.75881697916666679</v>
      </c>
      <c r="L9" s="53">
        <f t="shared" si="1"/>
        <v>-1736.5177499999991</v>
      </c>
      <c r="M9" s="39"/>
      <c r="N9" s="24"/>
      <c r="O9" s="24"/>
    </row>
    <row r="10" spans="1:15" s="25" customFormat="1" ht="133.5" customHeight="1" x14ac:dyDescent="0.45">
      <c r="A10" s="54"/>
      <c r="B10" s="48">
        <v>11010300</v>
      </c>
      <c r="C10" s="49" t="s">
        <v>19</v>
      </c>
      <c r="D10" s="50">
        <v>0</v>
      </c>
      <c r="E10" s="50">
        <v>0</v>
      </c>
      <c r="F10" s="50">
        <v>0</v>
      </c>
      <c r="G10" s="47">
        <f>0.51891-0.31134</f>
        <v>0.20756999999999998</v>
      </c>
      <c r="H10" s="47"/>
      <c r="I10" s="51">
        <f t="shared" si="2"/>
        <v>0.20756999999999998</v>
      </c>
      <c r="J10" s="52">
        <v>0</v>
      </c>
      <c r="K10" s="52">
        <v>0</v>
      </c>
      <c r="L10" s="53">
        <f t="shared" si="1"/>
        <v>0.20756999999999998</v>
      </c>
      <c r="M10" s="39"/>
      <c r="N10" s="24"/>
      <c r="O10" s="24"/>
    </row>
    <row r="11" spans="1:15" s="25" customFormat="1" ht="193.5" customHeight="1" x14ac:dyDescent="0.45">
      <c r="A11" s="54"/>
      <c r="B11" s="48">
        <v>11010400</v>
      </c>
      <c r="C11" s="49" t="s">
        <v>20</v>
      </c>
      <c r="D11" s="50">
        <v>40000</v>
      </c>
      <c r="E11" s="50">
        <v>40000</v>
      </c>
      <c r="F11" s="50">
        <v>29900</v>
      </c>
      <c r="G11" s="47">
        <f>83177.26098-49906.35659</f>
        <v>33270.904390000003</v>
      </c>
      <c r="H11" s="47"/>
      <c r="I11" s="51">
        <f t="shared" si="2"/>
        <v>3370.9043900000033</v>
      </c>
      <c r="J11" s="52">
        <f>G11/F11</f>
        <v>1.1127392772575253</v>
      </c>
      <c r="K11" s="52">
        <f t="shared" si="0"/>
        <v>0.83177260975000011</v>
      </c>
      <c r="L11" s="53">
        <f t="shared" si="1"/>
        <v>-6729.0956099999967</v>
      </c>
      <c r="M11" s="39"/>
      <c r="N11" s="24"/>
      <c r="O11" s="24"/>
    </row>
    <row r="12" spans="1:15" s="25" customFormat="1" ht="184.5" x14ac:dyDescent="0.45">
      <c r="A12" s="54"/>
      <c r="B12" s="48">
        <v>11010500</v>
      </c>
      <c r="C12" s="49" t="s">
        <v>21</v>
      </c>
      <c r="D12" s="50">
        <v>25900</v>
      </c>
      <c r="E12" s="50">
        <v>25900</v>
      </c>
      <c r="F12" s="50">
        <v>22200</v>
      </c>
      <c r="G12" s="47">
        <f>65120.4505-39072.27023</f>
        <v>26048.180269999997</v>
      </c>
      <c r="H12" s="47"/>
      <c r="I12" s="51">
        <f t="shared" si="2"/>
        <v>3848.1802699999971</v>
      </c>
      <c r="J12" s="52">
        <f>G12/F12</f>
        <v>1.1733414536036035</v>
      </c>
      <c r="K12" s="52">
        <f t="shared" si="0"/>
        <v>1.0057212459459459</v>
      </c>
      <c r="L12" s="53">
        <f t="shared" si="1"/>
        <v>148.18026999999711</v>
      </c>
      <c r="M12" s="39"/>
      <c r="N12" s="24"/>
      <c r="O12" s="24"/>
    </row>
    <row r="13" spans="1:15" s="25" customFormat="1" ht="64.5" x14ac:dyDescent="0.45">
      <c r="A13" s="54"/>
      <c r="B13" s="55">
        <v>11020000</v>
      </c>
      <c r="C13" s="44" t="s">
        <v>22</v>
      </c>
      <c r="D13" s="45">
        <v>959.5</v>
      </c>
      <c r="E13" s="46">
        <f>E14+E15+E23+E16+E17+E18+E19+E20+E21+E22+E24+E25+E26+E27+E28+E29+E30</f>
        <v>65885</v>
      </c>
      <c r="F13" s="46">
        <f>F14+F15+F23+F16+F17+F18+F19+F20+F21+F22+F24+F25+F26+F27+F28+F29+F30</f>
        <v>63503.599999999991</v>
      </c>
      <c r="G13" s="46">
        <f>G14+G15+G23+G16+G17+G18+G19+G20+G21+G22+G24+G25+G26+G27+G28+G29+G30</f>
        <v>138222.95358000009</v>
      </c>
      <c r="H13" s="47"/>
      <c r="I13" s="34">
        <f t="shared" si="2"/>
        <v>74719.353580000097</v>
      </c>
      <c r="J13" s="37">
        <f>G13/F13</f>
        <v>2.1766160277527589</v>
      </c>
      <c r="K13" s="37">
        <f t="shared" si="0"/>
        <v>2.0979426816422566</v>
      </c>
      <c r="L13" s="38">
        <f t="shared" si="1"/>
        <v>72337.953580000089</v>
      </c>
      <c r="M13" s="39"/>
      <c r="N13" s="24"/>
      <c r="O13" s="24"/>
    </row>
    <row r="14" spans="1:15" s="25" customFormat="1" ht="122.25" customHeight="1" x14ac:dyDescent="0.45">
      <c r="A14" s="54"/>
      <c r="B14" s="48">
        <v>11020200</v>
      </c>
      <c r="C14" s="49" t="s">
        <v>23</v>
      </c>
      <c r="D14" s="50">
        <v>487.5</v>
      </c>
      <c r="E14" s="50">
        <v>487.5</v>
      </c>
      <c r="F14" s="50">
        <v>374.4</v>
      </c>
      <c r="G14" s="47">
        <v>284.83269000000001</v>
      </c>
      <c r="H14" s="47"/>
      <c r="I14" s="51">
        <f t="shared" si="2"/>
        <v>-89.567309999999964</v>
      </c>
      <c r="J14" s="52">
        <f>G14/F14</f>
        <v>0.76077107371794883</v>
      </c>
      <c r="K14" s="52">
        <f t="shared" si="0"/>
        <v>0.58427218461538466</v>
      </c>
      <c r="L14" s="53">
        <f t="shared" si="1"/>
        <v>-202.66730999999999</v>
      </c>
      <c r="M14" s="39"/>
      <c r="N14" s="24"/>
      <c r="O14" s="24"/>
    </row>
    <row r="15" spans="1:15" s="25" customFormat="1" ht="126.75" customHeight="1" x14ac:dyDescent="0.45">
      <c r="A15" s="54"/>
      <c r="B15" s="48">
        <v>11020202</v>
      </c>
      <c r="C15" s="49" t="s">
        <v>24</v>
      </c>
      <c r="D15" s="50"/>
      <c r="E15" s="50"/>
      <c r="F15" s="50">
        <v>0</v>
      </c>
      <c r="G15" s="47">
        <v>122.232</v>
      </c>
      <c r="H15" s="47"/>
      <c r="I15" s="51">
        <f t="shared" si="2"/>
        <v>122.232</v>
      </c>
      <c r="J15" s="52">
        <v>0</v>
      </c>
      <c r="K15" s="52">
        <v>0</v>
      </c>
      <c r="L15" s="53">
        <f t="shared" si="1"/>
        <v>122.232</v>
      </c>
      <c r="M15" s="39"/>
      <c r="N15" s="24"/>
      <c r="O15" s="24"/>
    </row>
    <row r="16" spans="1:15" s="25" customFormat="1" ht="129.75" customHeight="1" x14ac:dyDescent="0.45">
      <c r="A16" s="54"/>
      <c r="B16" s="48">
        <v>11020300</v>
      </c>
      <c r="C16" s="49" t="s">
        <v>25</v>
      </c>
      <c r="D16" s="50"/>
      <c r="E16" s="50">
        <v>5851.3</v>
      </c>
      <c r="F16" s="50">
        <v>5851.3</v>
      </c>
      <c r="G16" s="47">
        <f>356739.86927-321065.88232</f>
        <v>35673.98695000005</v>
      </c>
      <c r="H16" s="47"/>
      <c r="I16" s="51">
        <f t="shared" si="2"/>
        <v>29822.68695000005</v>
      </c>
      <c r="J16" s="52">
        <v>0</v>
      </c>
      <c r="K16" s="52">
        <f t="shared" si="0"/>
        <v>6.0967625912190533</v>
      </c>
      <c r="L16" s="53">
        <f t="shared" si="1"/>
        <v>29822.68695000005</v>
      </c>
      <c r="M16" s="39"/>
      <c r="N16" s="24"/>
      <c r="O16" s="24"/>
    </row>
    <row r="17" spans="1:15" s="25" customFormat="1" ht="70.5" customHeight="1" x14ac:dyDescent="0.45">
      <c r="A17" s="54"/>
      <c r="B17" s="48">
        <v>11020500</v>
      </c>
      <c r="C17" s="49" t="s">
        <v>26</v>
      </c>
      <c r="D17" s="50"/>
      <c r="E17" s="50">
        <v>7205.9</v>
      </c>
      <c r="F17" s="50">
        <v>7205.9</v>
      </c>
      <c r="G17" s="47">
        <f>94136.42148-84722.77918</f>
        <v>9413.6423000000068</v>
      </c>
      <c r="H17" s="47"/>
      <c r="I17" s="51">
        <f t="shared" si="2"/>
        <v>2207.7423000000072</v>
      </c>
      <c r="J17" s="52">
        <v>0</v>
      </c>
      <c r="K17" s="52">
        <f t="shared" si="0"/>
        <v>1.3063798137637224</v>
      </c>
      <c r="L17" s="53">
        <f t="shared" si="1"/>
        <v>2207.7423000000072</v>
      </c>
      <c r="M17" s="39"/>
      <c r="N17" s="24"/>
      <c r="O17" s="24"/>
    </row>
    <row r="18" spans="1:15" s="25" customFormat="1" ht="129" customHeight="1" x14ac:dyDescent="0.45">
      <c r="A18" s="54"/>
      <c r="B18" s="48">
        <v>11020600</v>
      </c>
      <c r="C18" s="49" t="s">
        <v>27</v>
      </c>
      <c r="D18" s="50"/>
      <c r="E18" s="50">
        <v>3343.9</v>
      </c>
      <c r="F18" s="50">
        <v>2609.3000000000002</v>
      </c>
      <c r="G18" s="47">
        <f>7294.58085-6565.12277</f>
        <v>729.45808000000034</v>
      </c>
      <c r="H18" s="47"/>
      <c r="I18" s="51">
        <f t="shared" si="2"/>
        <v>-1879.8419199999998</v>
      </c>
      <c r="J18" s="52">
        <v>0</v>
      </c>
      <c r="K18" s="52">
        <f t="shared" si="0"/>
        <v>0.21814590149226959</v>
      </c>
      <c r="L18" s="53">
        <f t="shared" si="1"/>
        <v>-2614.4419199999998</v>
      </c>
      <c r="M18" s="39"/>
      <c r="N18" s="24"/>
      <c r="O18" s="24"/>
    </row>
    <row r="19" spans="1:15" s="25" customFormat="1" ht="130.5" customHeight="1" x14ac:dyDescent="0.45">
      <c r="A19" s="54"/>
      <c r="B19" s="48">
        <v>11020700</v>
      </c>
      <c r="C19" s="49" t="s">
        <v>28</v>
      </c>
      <c r="D19" s="50"/>
      <c r="E19" s="50">
        <v>652.20000000000005</v>
      </c>
      <c r="F19" s="50">
        <v>509</v>
      </c>
      <c r="G19" s="47">
        <f>22211.46397-19990.31757</f>
        <v>2221.1464000000014</v>
      </c>
      <c r="H19" s="47"/>
      <c r="I19" s="51">
        <f t="shared" si="2"/>
        <v>1712.1464000000014</v>
      </c>
      <c r="J19" s="52">
        <v>0</v>
      </c>
      <c r="K19" s="52">
        <f t="shared" si="0"/>
        <v>3.4056215884697965</v>
      </c>
      <c r="L19" s="53">
        <f t="shared" si="1"/>
        <v>1568.9464000000014</v>
      </c>
      <c r="M19" s="39"/>
      <c r="N19" s="24"/>
      <c r="O19" s="24"/>
    </row>
    <row r="20" spans="1:15" s="25" customFormat="1" ht="177" customHeight="1" x14ac:dyDescent="0.45">
      <c r="A20" s="54"/>
      <c r="B20" s="48">
        <v>11020900</v>
      </c>
      <c r="C20" s="49" t="s">
        <v>29</v>
      </c>
      <c r="D20" s="50"/>
      <c r="E20" s="50">
        <v>56</v>
      </c>
      <c r="F20" s="50">
        <v>43.7</v>
      </c>
      <c r="G20" s="47">
        <f>1253.79666-1128.41699</f>
        <v>125.37967000000003</v>
      </c>
      <c r="H20" s="47"/>
      <c r="I20" s="51">
        <f t="shared" si="2"/>
        <v>81.67967000000003</v>
      </c>
      <c r="J20" s="52">
        <v>0</v>
      </c>
      <c r="K20" s="52">
        <f t="shared" si="0"/>
        <v>2.2389226785714293</v>
      </c>
      <c r="L20" s="53">
        <f t="shared" si="1"/>
        <v>69.379670000000033</v>
      </c>
      <c r="M20" s="39"/>
      <c r="N20" s="24"/>
      <c r="O20" s="24"/>
    </row>
    <row r="21" spans="1:15" s="25" customFormat="1" ht="84" customHeight="1" x14ac:dyDescent="0.45">
      <c r="A21" s="54"/>
      <c r="B21" s="48">
        <v>11021000</v>
      </c>
      <c r="C21" s="49" t="s">
        <v>30</v>
      </c>
      <c r="D21" s="50"/>
      <c r="E21" s="50">
        <v>8307.2999999999993</v>
      </c>
      <c r="F21" s="50">
        <v>8307.2999999999993</v>
      </c>
      <c r="G21" s="47">
        <f>157391.11123-141651.99996</f>
        <v>15739.111270000023</v>
      </c>
      <c r="H21" s="47"/>
      <c r="I21" s="51">
        <f t="shared" si="2"/>
        <v>7431.8112700000238</v>
      </c>
      <c r="J21" s="52">
        <v>0</v>
      </c>
      <c r="K21" s="52">
        <f t="shared" si="0"/>
        <v>1.8946121206649602</v>
      </c>
      <c r="L21" s="53">
        <f t="shared" si="1"/>
        <v>7431.8112700000238</v>
      </c>
      <c r="M21" s="39"/>
      <c r="N21" s="24"/>
      <c r="O21" s="24"/>
    </row>
    <row r="22" spans="1:15" s="25" customFormat="1" ht="59.25" customHeight="1" x14ac:dyDescent="0.45">
      <c r="A22" s="54"/>
      <c r="B22" s="48">
        <v>11021600</v>
      </c>
      <c r="C22" s="49" t="s">
        <v>31</v>
      </c>
      <c r="D22" s="50"/>
      <c r="E22" s="50">
        <v>54.3</v>
      </c>
      <c r="F22" s="50">
        <v>42.4</v>
      </c>
      <c r="G22" s="47">
        <f>1968.33023-1771.4972</f>
        <v>196.83303000000001</v>
      </c>
      <c r="H22" s="47"/>
      <c r="I22" s="51">
        <f t="shared" si="2"/>
        <v>154.43303</v>
      </c>
      <c r="J22" s="52">
        <v>0</v>
      </c>
      <c r="K22" s="52">
        <f t="shared" si="0"/>
        <v>3.6249176795580116</v>
      </c>
      <c r="L22" s="53">
        <f t="shared" si="1"/>
        <v>142.53303</v>
      </c>
      <c r="M22" s="39"/>
      <c r="N22" s="24"/>
      <c r="O22" s="24"/>
    </row>
    <row r="23" spans="1:15" s="25" customFormat="1" ht="180.75" customHeight="1" x14ac:dyDescent="0.45">
      <c r="A23" s="54"/>
      <c r="B23" s="48" t="s">
        <v>32</v>
      </c>
      <c r="C23" s="49" t="s">
        <v>33</v>
      </c>
      <c r="D23" s="50">
        <v>472</v>
      </c>
      <c r="E23" s="50">
        <v>472</v>
      </c>
      <c r="F23" s="50">
        <v>363</v>
      </c>
      <c r="G23" s="47">
        <f>351.95349+7.072</f>
        <v>359.02548999999999</v>
      </c>
      <c r="H23" s="47"/>
      <c r="I23" s="51">
        <f t="shared" si="2"/>
        <v>-3.9745100000000093</v>
      </c>
      <c r="J23" s="52">
        <f>G23/F23</f>
        <v>0.98905093663911847</v>
      </c>
      <c r="K23" s="52">
        <f t="shared" si="0"/>
        <v>0.76064722457627121</v>
      </c>
      <c r="L23" s="53">
        <f t="shared" si="1"/>
        <v>-112.97451000000001</v>
      </c>
      <c r="M23" s="39"/>
      <c r="N23" s="24"/>
      <c r="O23" s="24"/>
    </row>
    <row r="24" spans="1:15" s="25" customFormat="1" ht="118.5" customHeight="1" x14ac:dyDescent="0.45">
      <c r="A24" s="54"/>
      <c r="B24" s="48">
        <v>11023300</v>
      </c>
      <c r="C24" s="49" t="s">
        <v>34</v>
      </c>
      <c r="D24" s="50"/>
      <c r="E24" s="50">
        <v>16819.900000000001</v>
      </c>
      <c r="F24" s="50">
        <v>16819.900000000001</v>
      </c>
      <c r="G24" s="47">
        <f>328583.50381-295725.15341</f>
        <v>32858.350399999996</v>
      </c>
      <c r="H24" s="47"/>
      <c r="I24" s="51">
        <f t="shared" si="2"/>
        <v>16038.450399999994</v>
      </c>
      <c r="J24" s="52">
        <v>0</v>
      </c>
      <c r="K24" s="52">
        <f t="shared" si="0"/>
        <v>1.9535401756253006</v>
      </c>
      <c r="L24" s="53">
        <f t="shared" si="1"/>
        <v>16038.450399999994</v>
      </c>
      <c r="M24" s="39"/>
      <c r="N24" s="24"/>
      <c r="O24" s="24"/>
    </row>
    <row r="25" spans="1:15" s="25" customFormat="1" ht="123.75" customHeight="1" x14ac:dyDescent="0.45">
      <c r="A25" s="54"/>
      <c r="B25" s="48">
        <v>11023500</v>
      </c>
      <c r="C25" s="49" t="s">
        <v>35</v>
      </c>
      <c r="D25" s="50"/>
      <c r="E25" s="50">
        <v>345.5</v>
      </c>
      <c r="F25" s="50">
        <v>269.60000000000002</v>
      </c>
      <c r="G25" s="56">
        <f>8272.435-7445.1915</f>
        <v>827.24349999999959</v>
      </c>
      <c r="H25" s="47"/>
      <c r="I25" s="51">
        <f t="shared" si="2"/>
        <v>557.64349999999956</v>
      </c>
      <c r="J25" s="52">
        <v>0</v>
      </c>
      <c r="K25" s="52">
        <f t="shared" si="0"/>
        <v>2.3943371924746732</v>
      </c>
      <c r="L25" s="53">
        <f t="shared" si="1"/>
        <v>481.74349999999959</v>
      </c>
      <c r="M25" s="39"/>
      <c r="N25" s="24"/>
      <c r="O25" s="24"/>
    </row>
    <row r="26" spans="1:15" s="25" customFormat="1" ht="109.5" customHeight="1" x14ac:dyDescent="0.45">
      <c r="A26" s="54"/>
      <c r="B26" s="48">
        <v>11023600</v>
      </c>
      <c r="C26" s="49" t="s">
        <v>36</v>
      </c>
      <c r="D26" s="50"/>
      <c r="E26" s="50">
        <v>3254.6</v>
      </c>
      <c r="F26" s="50">
        <v>3254.6</v>
      </c>
      <c r="G26" s="47">
        <f>171463.58822-154317.22939</f>
        <v>17146.358830000012</v>
      </c>
      <c r="H26" s="47"/>
      <c r="I26" s="51">
        <f t="shared" si="2"/>
        <v>13891.758830000012</v>
      </c>
      <c r="J26" s="52">
        <v>0</v>
      </c>
      <c r="K26" s="52">
        <f t="shared" si="0"/>
        <v>5.2683459810729465</v>
      </c>
      <c r="L26" s="53">
        <f t="shared" si="1"/>
        <v>13891.758830000012</v>
      </c>
      <c r="M26" s="39"/>
      <c r="N26" s="24"/>
      <c r="O26" s="24"/>
    </row>
    <row r="27" spans="1:15" s="25" customFormat="1" ht="192.75" customHeight="1" x14ac:dyDescent="0.45">
      <c r="A27" s="54"/>
      <c r="B27" s="48">
        <v>11023700</v>
      </c>
      <c r="C27" s="49" t="s">
        <v>37</v>
      </c>
      <c r="D27" s="50"/>
      <c r="E27" s="50">
        <v>1964.8</v>
      </c>
      <c r="F27" s="50">
        <v>1533.2</v>
      </c>
      <c r="G27" s="47">
        <f>50295.93497-45266.34147</f>
        <v>5029.5935000000027</v>
      </c>
      <c r="H27" s="47"/>
      <c r="I27" s="51">
        <f t="shared" si="2"/>
        <v>3496.3935000000029</v>
      </c>
      <c r="J27" s="52">
        <v>0</v>
      </c>
      <c r="K27" s="52">
        <f t="shared" si="0"/>
        <v>2.5598501119706856</v>
      </c>
      <c r="L27" s="53">
        <f t="shared" si="1"/>
        <v>3064.7935000000025</v>
      </c>
      <c r="M27" s="39"/>
      <c r="N27" s="24"/>
      <c r="O27" s="24"/>
    </row>
    <row r="28" spans="1:15" s="25" customFormat="1" ht="123.75" customHeight="1" x14ac:dyDescent="0.45">
      <c r="A28" s="54"/>
      <c r="B28" s="48">
        <v>11023900</v>
      </c>
      <c r="C28" s="49" t="s">
        <v>38</v>
      </c>
      <c r="D28" s="50"/>
      <c r="E28" s="50">
        <v>11.6</v>
      </c>
      <c r="F28" s="50">
        <v>9</v>
      </c>
      <c r="G28" s="47">
        <f>0.18041-0.16237</f>
        <v>1.804E-2</v>
      </c>
      <c r="H28" s="47"/>
      <c r="I28" s="51">
        <f t="shared" si="2"/>
        <v>-8.9819600000000008</v>
      </c>
      <c r="J28" s="52">
        <v>0</v>
      </c>
      <c r="K28" s="52">
        <f t="shared" si="0"/>
        <v>1.5551724137931036E-3</v>
      </c>
      <c r="L28" s="53">
        <f t="shared" si="1"/>
        <v>-11.58196</v>
      </c>
      <c r="M28" s="39"/>
      <c r="N28" s="24"/>
      <c r="O28" s="24"/>
    </row>
    <row r="29" spans="1:15" s="25" customFormat="1" ht="120" customHeight="1" x14ac:dyDescent="0.45">
      <c r="A29" s="54"/>
      <c r="B29" s="48">
        <v>11024000</v>
      </c>
      <c r="C29" s="49" t="s">
        <v>39</v>
      </c>
      <c r="D29" s="50"/>
      <c r="E29" s="50">
        <v>17007.3</v>
      </c>
      <c r="F29" s="50">
        <v>16271.3</v>
      </c>
      <c r="G29" s="47">
        <f>173886.68935-156498.02032</f>
        <v>17388.66902999999</v>
      </c>
      <c r="H29" s="47"/>
      <c r="I29" s="51">
        <f t="shared" si="2"/>
        <v>1117.3690299999907</v>
      </c>
      <c r="J29" s="52">
        <v>0</v>
      </c>
      <c r="K29" s="52">
        <f t="shared" si="0"/>
        <v>1.0224238432908217</v>
      </c>
      <c r="L29" s="53">
        <f t="shared" si="1"/>
        <v>381.36902999999074</v>
      </c>
      <c r="M29" s="39"/>
      <c r="N29" s="24"/>
      <c r="O29" s="24"/>
    </row>
    <row r="30" spans="1:15" s="25" customFormat="1" ht="182.25" customHeight="1" x14ac:dyDescent="0.45">
      <c r="A30" s="54"/>
      <c r="B30" s="48">
        <v>11024600</v>
      </c>
      <c r="C30" s="49" t="s">
        <v>40</v>
      </c>
      <c r="D30" s="50"/>
      <c r="E30" s="50">
        <v>50.9</v>
      </c>
      <c r="F30" s="50">
        <v>39.700000000000003</v>
      </c>
      <c r="G30" s="47">
        <f>1070.724-963.6516</f>
        <v>107.0723999999999</v>
      </c>
      <c r="H30" s="47"/>
      <c r="I30" s="51">
        <f t="shared" si="2"/>
        <v>67.372399999999899</v>
      </c>
      <c r="J30" s="52">
        <v>0</v>
      </c>
      <c r="K30" s="52">
        <f t="shared" si="0"/>
        <v>2.1035834970530431</v>
      </c>
      <c r="L30" s="53">
        <f t="shared" si="1"/>
        <v>56.172399999999904</v>
      </c>
      <c r="M30" s="39"/>
      <c r="N30" s="24"/>
      <c r="O30" s="24"/>
    </row>
    <row r="31" spans="1:15" s="25" customFormat="1" ht="107.25" customHeight="1" x14ac:dyDescent="0.45">
      <c r="A31" s="54"/>
      <c r="B31" s="55">
        <v>13000000</v>
      </c>
      <c r="C31" s="57" t="s">
        <v>41</v>
      </c>
      <c r="D31" s="45">
        <v>7626.9</v>
      </c>
      <c r="E31" s="46">
        <f>E32+E34+E39+E42</f>
        <v>7626.9</v>
      </c>
      <c r="F31" s="46">
        <f>F32+F34+F39+F42</f>
        <v>7469.9</v>
      </c>
      <c r="G31" s="46">
        <f>G32+G34+G39+G42</f>
        <v>13521.200970000002</v>
      </c>
      <c r="H31" s="47"/>
      <c r="I31" s="34">
        <f t="shared" si="2"/>
        <v>6051.3009700000021</v>
      </c>
      <c r="J31" s="37">
        <f>G31/F31</f>
        <v>1.8100912957335442</v>
      </c>
      <c r="K31" s="37">
        <f t="shared" si="0"/>
        <v>1.7728305038744447</v>
      </c>
      <c r="L31" s="38">
        <f t="shared" si="1"/>
        <v>5894.3009700000021</v>
      </c>
      <c r="M31" s="39"/>
      <c r="N31" s="24"/>
      <c r="O31" s="24"/>
    </row>
    <row r="32" spans="1:15" s="25" customFormat="1" ht="114.75" customHeight="1" x14ac:dyDescent="0.45">
      <c r="A32" s="54"/>
      <c r="B32" s="43">
        <v>13010000</v>
      </c>
      <c r="C32" s="44" t="s">
        <v>42</v>
      </c>
      <c r="D32" s="50">
        <v>0</v>
      </c>
      <c r="E32" s="50"/>
      <c r="F32" s="50">
        <v>0</v>
      </c>
      <c r="G32" s="58">
        <f>G33</f>
        <v>39.31803</v>
      </c>
      <c r="H32" s="47"/>
      <c r="I32" s="51">
        <f t="shared" si="2"/>
        <v>39.31803</v>
      </c>
      <c r="J32" s="52">
        <v>0</v>
      </c>
      <c r="K32" s="52">
        <v>0</v>
      </c>
      <c r="L32" s="53">
        <f t="shared" si="1"/>
        <v>39.31803</v>
      </c>
      <c r="M32" s="39"/>
      <c r="N32" s="24"/>
      <c r="O32" s="24"/>
    </row>
    <row r="33" spans="1:15" s="25" customFormat="1" ht="306" customHeight="1" x14ac:dyDescent="0.45">
      <c r="A33" s="54"/>
      <c r="B33" s="59">
        <v>13010200</v>
      </c>
      <c r="C33" s="49" t="s">
        <v>43</v>
      </c>
      <c r="D33" s="50">
        <v>0</v>
      </c>
      <c r="E33" s="50"/>
      <c r="F33" s="50">
        <v>0</v>
      </c>
      <c r="G33" s="47">
        <v>39.31803</v>
      </c>
      <c r="H33" s="47"/>
      <c r="I33" s="51">
        <f t="shared" si="2"/>
        <v>39.31803</v>
      </c>
      <c r="J33" s="52">
        <v>0</v>
      </c>
      <c r="K33" s="52">
        <v>0</v>
      </c>
      <c r="L33" s="53">
        <f t="shared" si="1"/>
        <v>39.31803</v>
      </c>
      <c r="M33" s="39"/>
      <c r="N33" s="24"/>
      <c r="O33" s="24"/>
    </row>
    <row r="34" spans="1:15" s="25" customFormat="1" ht="143.25" customHeight="1" x14ac:dyDescent="0.45">
      <c r="A34" s="54"/>
      <c r="B34" s="43">
        <v>13020000</v>
      </c>
      <c r="C34" s="44" t="s">
        <v>44</v>
      </c>
      <c r="D34" s="60">
        <v>6555.9</v>
      </c>
      <c r="E34" s="60">
        <v>6555.9</v>
      </c>
      <c r="F34" s="58">
        <f>F35+F36+F37+F38</f>
        <v>6555.5999999999995</v>
      </c>
      <c r="G34" s="58">
        <f>G35+G36+G37+G38</f>
        <v>13069.577560000002</v>
      </c>
      <c r="H34" s="47"/>
      <c r="I34" s="51">
        <f t="shared" si="2"/>
        <v>6513.9775600000021</v>
      </c>
      <c r="J34" s="52">
        <f>G34/F34</f>
        <v>1.9936508572823239</v>
      </c>
      <c r="K34" s="52">
        <f t="shared" si="0"/>
        <v>1.9935596272060285</v>
      </c>
      <c r="L34" s="53">
        <f t="shared" si="1"/>
        <v>6513.6775600000019</v>
      </c>
      <c r="M34" s="39"/>
      <c r="N34" s="24"/>
      <c r="O34" s="24"/>
    </row>
    <row r="35" spans="1:15" s="25" customFormat="1" ht="189.75" customHeight="1" x14ac:dyDescent="0.45">
      <c r="A35" s="54"/>
      <c r="B35" s="59">
        <v>13020100</v>
      </c>
      <c r="C35" s="49" t="s">
        <v>45</v>
      </c>
      <c r="D35" s="50">
        <v>6555.4</v>
      </c>
      <c r="E35" s="50">
        <v>6555.4</v>
      </c>
      <c r="F35" s="50">
        <v>6555.4</v>
      </c>
      <c r="G35" s="47">
        <f>26136.84359-13068.42187</f>
        <v>13068.42172</v>
      </c>
      <c r="H35" s="47"/>
      <c r="I35" s="51">
        <f t="shared" si="2"/>
        <v>6513.0217200000006</v>
      </c>
      <c r="J35" s="52">
        <f>G35/F35</f>
        <v>1.9935353632120085</v>
      </c>
      <c r="K35" s="52">
        <f t="shared" si="0"/>
        <v>1.9935353632120085</v>
      </c>
      <c r="L35" s="53">
        <f t="shared" si="1"/>
        <v>6513.0217200000006</v>
      </c>
      <c r="M35" s="39"/>
      <c r="N35" s="24"/>
      <c r="O35" s="24"/>
    </row>
    <row r="36" spans="1:15" s="25" customFormat="1" ht="120" customHeight="1" x14ac:dyDescent="0.45">
      <c r="A36" s="54"/>
      <c r="B36" s="59">
        <v>13020200</v>
      </c>
      <c r="C36" s="49" t="s">
        <v>46</v>
      </c>
      <c r="D36" s="50">
        <v>0.5</v>
      </c>
      <c r="E36" s="50">
        <v>0.5</v>
      </c>
      <c r="F36" s="50">
        <v>0.2</v>
      </c>
      <c r="G36" s="47">
        <v>3.218E-2</v>
      </c>
      <c r="H36" s="47"/>
      <c r="I36" s="51">
        <f t="shared" si="2"/>
        <v>-0.16782000000000002</v>
      </c>
      <c r="J36" s="52">
        <f>G36/F36</f>
        <v>0.16089999999999999</v>
      </c>
      <c r="K36" s="52">
        <f t="shared" si="0"/>
        <v>6.4360000000000001E-2</v>
      </c>
      <c r="L36" s="53">
        <f t="shared" si="1"/>
        <v>-0.46782000000000001</v>
      </c>
      <c r="M36" s="39"/>
      <c r="N36" s="24"/>
      <c r="O36" s="24"/>
    </row>
    <row r="37" spans="1:15" s="25" customFormat="1" ht="193.5" customHeight="1" x14ac:dyDescent="0.45">
      <c r="A37" s="54"/>
      <c r="B37" s="59">
        <v>13020401</v>
      </c>
      <c r="C37" s="49" t="s">
        <v>47</v>
      </c>
      <c r="D37" s="50"/>
      <c r="E37" s="50"/>
      <c r="F37" s="50">
        <v>0</v>
      </c>
      <c r="G37" s="47">
        <f>1.13132-0.56566</f>
        <v>0.56566000000000005</v>
      </c>
      <c r="H37" s="47"/>
      <c r="I37" s="51">
        <f t="shared" si="2"/>
        <v>0.56566000000000005</v>
      </c>
      <c r="J37" s="52">
        <v>0</v>
      </c>
      <c r="K37" s="52">
        <v>0</v>
      </c>
      <c r="L37" s="53">
        <f t="shared" si="1"/>
        <v>0.56566000000000005</v>
      </c>
      <c r="M37" s="39"/>
      <c r="N37" s="24"/>
      <c r="O37" s="24"/>
    </row>
    <row r="38" spans="1:15" s="25" customFormat="1" ht="185.25" customHeight="1" x14ac:dyDescent="0.45">
      <c r="A38" s="54"/>
      <c r="B38" s="59">
        <v>13020600</v>
      </c>
      <c r="C38" s="49" t="s">
        <v>48</v>
      </c>
      <c r="D38" s="50"/>
      <c r="E38" s="50"/>
      <c r="F38" s="50">
        <v>0</v>
      </c>
      <c r="G38" s="47">
        <f>1.11601-0.55801</f>
        <v>0.55799999999999994</v>
      </c>
      <c r="H38" s="47"/>
      <c r="I38" s="51">
        <f t="shared" si="2"/>
        <v>0.55799999999999994</v>
      </c>
      <c r="J38" s="52">
        <v>0</v>
      </c>
      <c r="K38" s="52">
        <v>0</v>
      </c>
      <c r="L38" s="53">
        <f t="shared" si="1"/>
        <v>0.55799999999999994</v>
      </c>
      <c r="M38" s="39"/>
      <c r="N38" s="24"/>
      <c r="O38" s="24"/>
    </row>
    <row r="39" spans="1:15" s="25" customFormat="1" ht="84.75" customHeight="1" x14ac:dyDescent="0.45">
      <c r="A39" s="54"/>
      <c r="B39" s="55">
        <v>13030000</v>
      </c>
      <c r="C39" s="57" t="s">
        <v>49</v>
      </c>
      <c r="D39" s="45">
        <v>1070.8</v>
      </c>
      <c r="E39" s="45">
        <v>1070.8</v>
      </c>
      <c r="F39" s="46">
        <f>F41+F40</f>
        <v>914.1</v>
      </c>
      <c r="G39" s="46">
        <f>G41+G40</f>
        <v>411.92327</v>
      </c>
      <c r="H39" s="47"/>
      <c r="I39" s="34">
        <f t="shared" si="2"/>
        <v>-502.17673000000002</v>
      </c>
      <c r="J39" s="37">
        <f>G39/F39</f>
        <v>0.45063261131167265</v>
      </c>
      <c r="K39" s="37">
        <f t="shared" si="0"/>
        <v>0.38468740194247292</v>
      </c>
      <c r="L39" s="38">
        <f t="shared" si="1"/>
        <v>-658.87672999999995</v>
      </c>
      <c r="M39" s="39"/>
      <c r="N39" s="24"/>
      <c r="O39" s="24"/>
    </row>
    <row r="40" spans="1:15" s="25" customFormat="1" ht="184.5" x14ac:dyDescent="0.45">
      <c r="A40" s="54"/>
      <c r="B40" s="59">
        <v>13030100</v>
      </c>
      <c r="C40" s="49" t="s">
        <v>50</v>
      </c>
      <c r="D40" s="50">
        <v>165.8</v>
      </c>
      <c r="E40" s="50">
        <v>165.8</v>
      </c>
      <c r="F40" s="50">
        <v>99.1</v>
      </c>
      <c r="G40" s="47">
        <f>353.81386-265.36028</f>
        <v>88.453579999999988</v>
      </c>
      <c r="H40" s="47"/>
      <c r="I40" s="51">
        <f t="shared" si="2"/>
        <v>-10.646420000000006</v>
      </c>
      <c r="J40" s="52">
        <f>G40/F40</f>
        <v>0.89256892028254287</v>
      </c>
      <c r="K40" s="52">
        <f t="shared" si="0"/>
        <v>0.53349565741857652</v>
      </c>
      <c r="L40" s="53">
        <f t="shared" si="1"/>
        <v>-77.346420000000023</v>
      </c>
      <c r="M40" s="39"/>
      <c r="N40" s="24"/>
      <c r="O40" s="24"/>
    </row>
    <row r="41" spans="1:15" s="25" customFormat="1" ht="156" customHeight="1" x14ac:dyDescent="0.45">
      <c r="A41" s="54"/>
      <c r="B41" s="59">
        <v>13030200</v>
      </c>
      <c r="C41" s="49" t="s">
        <v>51</v>
      </c>
      <c r="D41" s="50">
        <v>905</v>
      </c>
      <c r="E41" s="50">
        <v>905</v>
      </c>
      <c r="F41" s="50">
        <v>815</v>
      </c>
      <c r="G41" s="47">
        <v>323.46969000000001</v>
      </c>
      <c r="H41" s="47"/>
      <c r="I41" s="51">
        <f t="shared" si="2"/>
        <v>-491.53030999999999</v>
      </c>
      <c r="J41" s="52">
        <f>G41/F41</f>
        <v>0.39689532515337422</v>
      </c>
      <c r="K41" s="52">
        <f t="shared" si="0"/>
        <v>0.35742507182320443</v>
      </c>
      <c r="L41" s="53">
        <f t="shared" si="1"/>
        <v>-581.53030999999999</v>
      </c>
      <c r="M41" s="39"/>
      <c r="N41" s="24"/>
      <c r="O41" s="24"/>
    </row>
    <row r="42" spans="1:15" s="25" customFormat="1" ht="123.75" customHeight="1" x14ac:dyDescent="0.45">
      <c r="A42" s="54"/>
      <c r="B42" s="43">
        <v>13070000</v>
      </c>
      <c r="C42" s="44" t="s">
        <v>52</v>
      </c>
      <c r="D42" s="45">
        <v>0.2</v>
      </c>
      <c r="E42" s="45">
        <v>0.2</v>
      </c>
      <c r="F42" s="58">
        <f>F43</f>
        <v>0.2</v>
      </c>
      <c r="G42" s="58">
        <f>G43</f>
        <v>0.38211000000000001</v>
      </c>
      <c r="H42" s="47"/>
      <c r="I42" s="51">
        <f t="shared" si="2"/>
        <v>0.18210999999999999</v>
      </c>
      <c r="J42" s="52">
        <f>G42/F42</f>
        <v>1.91055</v>
      </c>
      <c r="K42" s="52">
        <f t="shared" si="0"/>
        <v>1.91055</v>
      </c>
      <c r="L42" s="53">
        <f t="shared" si="1"/>
        <v>0.18210999999999999</v>
      </c>
      <c r="M42" s="39"/>
      <c r="N42" s="24"/>
      <c r="O42" s="24"/>
    </row>
    <row r="43" spans="1:15" s="25" customFormat="1" ht="121.5" customHeight="1" x14ac:dyDescent="0.45">
      <c r="A43" s="54"/>
      <c r="B43" s="59">
        <v>13070200</v>
      </c>
      <c r="C43" s="49" t="s">
        <v>53</v>
      </c>
      <c r="D43" s="50">
        <v>0.2</v>
      </c>
      <c r="E43" s="50">
        <v>0.2</v>
      </c>
      <c r="F43" s="50">
        <v>0.2</v>
      </c>
      <c r="G43" s="47">
        <v>0.38211000000000001</v>
      </c>
      <c r="H43" s="47"/>
      <c r="I43" s="51">
        <f t="shared" si="2"/>
        <v>0.18210999999999999</v>
      </c>
      <c r="J43" s="52">
        <f>G43/F43</f>
        <v>1.91055</v>
      </c>
      <c r="K43" s="52">
        <v>0</v>
      </c>
      <c r="L43" s="53">
        <f t="shared" si="1"/>
        <v>0.18210999999999999</v>
      </c>
      <c r="M43" s="39"/>
      <c r="N43" s="24"/>
      <c r="O43" s="24"/>
    </row>
    <row r="44" spans="1:15" s="25" customFormat="1" ht="87.75" customHeight="1" x14ac:dyDescent="0.5">
      <c r="A44" s="54"/>
      <c r="B44" s="55">
        <v>14000000</v>
      </c>
      <c r="C44" s="57" t="s">
        <v>54</v>
      </c>
      <c r="D44" s="45"/>
      <c r="E44" s="46">
        <f>E45</f>
        <v>89700</v>
      </c>
      <c r="F44" s="46">
        <f>F45</f>
        <v>72500</v>
      </c>
      <c r="G44" s="46">
        <f>G45</f>
        <v>80503.410959999994</v>
      </c>
      <c r="H44" s="47"/>
      <c r="I44" s="34">
        <f t="shared" si="2"/>
        <v>8003.4109599999938</v>
      </c>
      <c r="J44" s="37">
        <v>0</v>
      </c>
      <c r="K44" s="37">
        <f t="shared" si="0"/>
        <v>0.89747392374581936</v>
      </c>
      <c r="L44" s="38">
        <f t="shared" si="1"/>
        <v>-9196.5890400000062</v>
      </c>
      <c r="M44" s="61"/>
      <c r="N44" s="24"/>
      <c r="O44" s="24"/>
    </row>
    <row r="45" spans="1:15" s="25" customFormat="1" ht="177" customHeight="1" x14ac:dyDescent="0.45">
      <c r="A45" s="54"/>
      <c r="B45" s="59">
        <v>14040001</v>
      </c>
      <c r="C45" s="49" t="s">
        <v>55</v>
      </c>
      <c r="D45" s="50"/>
      <c r="E45" s="50">
        <v>89700</v>
      </c>
      <c r="F45" s="50">
        <v>72500</v>
      </c>
      <c r="G45" s="47">
        <v>80503.410959999994</v>
      </c>
      <c r="H45" s="47"/>
      <c r="I45" s="51">
        <f t="shared" si="2"/>
        <v>8003.4109599999938</v>
      </c>
      <c r="J45" s="52">
        <v>0</v>
      </c>
      <c r="K45" s="52">
        <f t="shared" si="0"/>
        <v>0.89747392374581936</v>
      </c>
      <c r="L45" s="53">
        <f t="shared" si="1"/>
        <v>-9196.5890400000062</v>
      </c>
      <c r="M45" s="39"/>
      <c r="N45" s="24"/>
      <c r="O45" s="24"/>
    </row>
    <row r="46" spans="1:15" s="25" customFormat="1" ht="121.5" x14ac:dyDescent="0.45">
      <c r="A46" s="54"/>
      <c r="B46" s="55">
        <v>16000000</v>
      </c>
      <c r="C46" s="57" t="s">
        <v>56</v>
      </c>
      <c r="D46" s="45"/>
      <c r="E46" s="45">
        <v>0</v>
      </c>
      <c r="F46" s="46">
        <f>F48</f>
        <v>0</v>
      </c>
      <c r="G46" s="46">
        <f>G48</f>
        <v>9.6140000000000003E-2</v>
      </c>
      <c r="H46" s="47"/>
      <c r="I46" s="51">
        <f t="shared" si="2"/>
        <v>9.6140000000000003E-2</v>
      </c>
      <c r="J46" s="52">
        <v>0</v>
      </c>
      <c r="K46" s="52">
        <v>0</v>
      </c>
      <c r="L46" s="53">
        <f t="shared" si="1"/>
        <v>9.6140000000000003E-2</v>
      </c>
      <c r="M46" s="39"/>
      <c r="N46" s="24"/>
      <c r="O46" s="24"/>
    </row>
    <row r="47" spans="1:15" s="25" customFormat="1" ht="121.5" x14ac:dyDescent="0.45">
      <c r="A47" s="54"/>
      <c r="B47" s="55">
        <v>16010000</v>
      </c>
      <c r="C47" s="57" t="s">
        <v>57</v>
      </c>
      <c r="D47" s="45"/>
      <c r="E47" s="45">
        <v>0</v>
      </c>
      <c r="F47" s="46">
        <f>F48</f>
        <v>0</v>
      </c>
      <c r="G47" s="46">
        <f>G48</f>
        <v>9.6140000000000003E-2</v>
      </c>
      <c r="H47" s="47"/>
      <c r="I47" s="51">
        <f t="shared" si="2"/>
        <v>9.6140000000000003E-2</v>
      </c>
      <c r="J47" s="52">
        <v>0</v>
      </c>
      <c r="K47" s="52">
        <v>0</v>
      </c>
      <c r="L47" s="53">
        <f t="shared" si="1"/>
        <v>9.6140000000000003E-2</v>
      </c>
      <c r="M47" s="39"/>
      <c r="N47" s="24"/>
      <c r="O47" s="24"/>
    </row>
    <row r="48" spans="1:15" s="25" customFormat="1" ht="56.25" customHeight="1" x14ac:dyDescent="0.45">
      <c r="A48" s="54"/>
      <c r="B48" s="59">
        <v>16010200</v>
      </c>
      <c r="C48" s="49" t="s">
        <v>58</v>
      </c>
      <c r="D48" s="50">
        <v>0</v>
      </c>
      <c r="E48" s="50">
        <v>0</v>
      </c>
      <c r="F48" s="50">
        <v>0</v>
      </c>
      <c r="G48" s="47">
        <v>9.6140000000000003E-2</v>
      </c>
      <c r="H48" s="47"/>
      <c r="I48" s="51">
        <f t="shared" si="2"/>
        <v>9.6140000000000003E-2</v>
      </c>
      <c r="J48" s="52">
        <v>0</v>
      </c>
      <c r="K48" s="52">
        <v>0</v>
      </c>
      <c r="L48" s="53">
        <f t="shared" si="1"/>
        <v>9.6140000000000003E-2</v>
      </c>
      <c r="M48" s="39"/>
      <c r="N48" s="24"/>
      <c r="O48" s="24"/>
    </row>
    <row r="49" spans="1:15" s="25" customFormat="1" ht="64.5" x14ac:dyDescent="0.45">
      <c r="A49" s="54"/>
      <c r="B49" s="55">
        <v>18000000</v>
      </c>
      <c r="C49" s="57" t="s">
        <v>59</v>
      </c>
      <c r="D49" s="45">
        <v>365617</v>
      </c>
      <c r="E49" s="46">
        <f>E50+E62+E64+E67+E78</f>
        <v>506933.89999999991</v>
      </c>
      <c r="F49" s="46">
        <f>F50+F62+F64+F67+F78</f>
        <v>387684.6</v>
      </c>
      <c r="G49" s="46">
        <f>G50+G62+G64+G67+G78</f>
        <v>398560.01715999993</v>
      </c>
      <c r="H49" s="47"/>
      <c r="I49" s="34">
        <f t="shared" si="2"/>
        <v>10875.417159999954</v>
      </c>
      <c r="J49" s="37">
        <f>G49/F49</f>
        <v>1.0280522289510596</v>
      </c>
      <c r="K49" s="37">
        <f t="shared" si="0"/>
        <v>0.78621693510731872</v>
      </c>
      <c r="L49" s="38">
        <f t="shared" si="1"/>
        <v>-108373.88283999998</v>
      </c>
      <c r="M49" s="39"/>
      <c r="N49" s="24"/>
      <c r="O49" s="24"/>
    </row>
    <row r="50" spans="1:15" s="25" customFormat="1" ht="54.75" customHeight="1" x14ac:dyDescent="0.45">
      <c r="A50" s="54"/>
      <c r="B50" s="43">
        <v>18010000</v>
      </c>
      <c r="C50" s="44" t="s">
        <v>60</v>
      </c>
      <c r="D50" s="50">
        <v>360978.2</v>
      </c>
      <c r="E50" s="47">
        <f>E51+E52+E53+E54+E55+E56+E57+E58+E60+E59</f>
        <v>380750.19999999995</v>
      </c>
      <c r="F50" s="47">
        <f>F51+F52+F53+F54+F55+F56+F57+F58+F60+F59</f>
        <v>284507</v>
      </c>
      <c r="G50" s="47">
        <f>G51+G52+G53+G54+G55+G56+G57+G58+G60+G59</f>
        <v>267920.07696999999</v>
      </c>
      <c r="H50" s="47"/>
      <c r="I50" s="51">
        <f t="shared" si="2"/>
        <v>-16586.923030000005</v>
      </c>
      <c r="J50" s="52">
        <f>G50/F50</f>
        <v>0.94169942029545839</v>
      </c>
      <c r="K50" s="52">
        <f t="shared" si="0"/>
        <v>0.70366365393898689</v>
      </c>
      <c r="L50" s="53">
        <f t="shared" si="1"/>
        <v>-112830.12302999996</v>
      </c>
      <c r="M50" s="39"/>
      <c r="N50" s="24"/>
      <c r="O50" s="24"/>
    </row>
    <row r="51" spans="1:15" s="25" customFormat="1" ht="177.75" customHeight="1" x14ac:dyDescent="0.45">
      <c r="A51" s="54"/>
      <c r="B51" s="59">
        <v>18010100</v>
      </c>
      <c r="C51" s="49" t="s">
        <v>61</v>
      </c>
      <c r="D51" s="50">
        <v>0</v>
      </c>
      <c r="E51" s="50">
        <v>1951</v>
      </c>
      <c r="F51" s="50">
        <v>1951</v>
      </c>
      <c r="G51" s="47">
        <v>1143.2171699999999</v>
      </c>
      <c r="H51" s="47"/>
      <c r="I51" s="51">
        <f t="shared" si="2"/>
        <v>-807.7828300000001</v>
      </c>
      <c r="J51" s="52">
        <v>0</v>
      </c>
      <c r="K51" s="52">
        <f t="shared" si="0"/>
        <v>0.58596472065607375</v>
      </c>
      <c r="L51" s="53">
        <f t="shared" si="1"/>
        <v>-807.7828300000001</v>
      </c>
      <c r="M51" s="39"/>
      <c r="N51" s="24"/>
      <c r="O51" s="24"/>
    </row>
    <row r="52" spans="1:15" s="25" customFormat="1" ht="207" customHeight="1" x14ac:dyDescent="0.45">
      <c r="A52" s="54"/>
      <c r="B52" s="59">
        <v>18010200</v>
      </c>
      <c r="C52" s="49" t="s">
        <v>62</v>
      </c>
      <c r="D52" s="50">
        <v>0</v>
      </c>
      <c r="E52" s="50">
        <v>1315</v>
      </c>
      <c r="F52" s="50">
        <v>1192</v>
      </c>
      <c r="G52" s="47">
        <v>940.63567999999998</v>
      </c>
      <c r="H52" s="47"/>
      <c r="I52" s="51">
        <f t="shared" si="2"/>
        <v>-251.36432000000002</v>
      </c>
      <c r="J52" s="52">
        <v>0</v>
      </c>
      <c r="K52" s="52">
        <f t="shared" si="0"/>
        <v>0.71531230418250946</v>
      </c>
      <c r="L52" s="53">
        <f t="shared" si="1"/>
        <v>-374.36432000000002</v>
      </c>
      <c r="M52" s="39"/>
      <c r="N52" s="24"/>
      <c r="O52" s="24"/>
    </row>
    <row r="53" spans="1:15" s="25" customFormat="1" ht="182.25" customHeight="1" x14ac:dyDescent="0.45">
      <c r="A53" s="54"/>
      <c r="B53" s="59">
        <v>18010300</v>
      </c>
      <c r="C53" s="49" t="s">
        <v>63</v>
      </c>
      <c r="D53" s="50">
        <v>0</v>
      </c>
      <c r="E53" s="50">
        <v>0</v>
      </c>
      <c r="F53" s="50">
        <v>0</v>
      </c>
      <c r="G53" s="47">
        <v>12.51751</v>
      </c>
      <c r="H53" s="47"/>
      <c r="I53" s="51">
        <f t="shared" si="2"/>
        <v>12.51751</v>
      </c>
      <c r="J53" s="52">
        <v>0</v>
      </c>
      <c r="K53" s="52">
        <v>0</v>
      </c>
      <c r="L53" s="53">
        <f t="shared" si="1"/>
        <v>12.51751</v>
      </c>
      <c r="M53" s="39"/>
      <c r="N53" s="24"/>
      <c r="O53" s="24"/>
    </row>
    <row r="54" spans="1:15" s="25" customFormat="1" ht="192.75" customHeight="1" x14ac:dyDescent="0.45">
      <c r="A54" s="54"/>
      <c r="B54" s="59">
        <v>18010400</v>
      </c>
      <c r="C54" s="49" t="s">
        <v>61</v>
      </c>
      <c r="D54" s="50">
        <v>0</v>
      </c>
      <c r="E54" s="50">
        <v>8105</v>
      </c>
      <c r="F54" s="50">
        <v>8105</v>
      </c>
      <c r="G54" s="47">
        <v>14133.52485</v>
      </c>
      <c r="H54" s="47"/>
      <c r="I54" s="51">
        <f t="shared" si="2"/>
        <v>6028.5248499999998</v>
      </c>
      <c r="J54" s="52">
        <v>0</v>
      </c>
      <c r="K54" s="52">
        <f t="shared" si="0"/>
        <v>1.7438031893892658</v>
      </c>
      <c r="L54" s="53">
        <f t="shared" si="1"/>
        <v>6028.5248499999998</v>
      </c>
      <c r="M54" s="39"/>
      <c r="N54" s="24"/>
      <c r="O54" s="24"/>
    </row>
    <row r="55" spans="1:15" s="25" customFormat="1" ht="85.5" customHeight="1" x14ac:dyDescent="0.45">
      <c r="A55" s="54"/>
      <c r="B55" s="59">
        <v>18010500</v>
      </c>
      <c r="C55" s="49" t="s">
        <v>64</v>
      </c>
      <c r="D55" s="50">
        <v>115874</v>
      </c>
      <c r="E55" s="50">
        <v>115874</v>
      </c>
      <c r="F55" s="50">
        <v>79632</v>
      </c>
      <c r="G55" s="47">
        <v>73716.648400000005</v>
      </c>
      <c r="H55" s="47"/>
      <c r="I55" s="51">
        <f t="shared" si="2"/>
        <v>-5915.3515999999945</v>
      </c>
      <c r="J55" s="52">
        <f>G55/F55</f>
        <v>0.9257164004420334</v>
      </c>
      <c r="K55" s="52">
        <f t="shared" si="0"/>
        <v>0.63617937069575581</v>
      </c>
      <c r="L55" s="53">
        <f t="shared" si="1"/>
        <v>-42157.351599999995</v>
      </c>
      <c r="M55" s="39"/>
      <c r="N55" s="24"/>
      <c r="O55" s="24"/>
    </row>
    <row r="56" spans="1:15" s="25" customFormat="1" ht="86.25" customHeight="1" x14ac:dyDescent="0.45">
      <c r="A56" s="54"/>
      <c r="B56" s="59">
        <v>18010600</v>
      </c>
      <c r="C56" s="49" t="s">
        <v>65</v>
      </c>
      <c r="D56" s="50">
        <v>234996.8</v>
      </c>
      <c r="E56" s="50">
        <v>234996.8</v>
      </c>
      <c r="F56" s="50">
        <v>180472</v>
      </c>
      <c r="G56" s="47">
        <v>165823.50633</v>
      </c>
      <c r="H56" s="47"/>
      <c r="I56" s="51">
        <f t="shared" si="2"/>
        <v>-14648.493669999996</v>
      </c>
      <c r="J56" s="52">
        <f>G56/F56</f>
        <v>0.91883231930715015</v>
      </c>
      <c r="K56" s="52">
        <f t="shared" si="0"/>
        <v>0.70564155056579503</v>
      </c>
      <c r="L56" s="53">
        <f t="shared" si="1"/>
        <v>-69173.293669999985</v>
      </c>
      <c r="M56" s="39"/>
      <c r="N56" s="24"/>
      <c r="O56" s="24"/>
    </row>
    <row r="57" spans="1:15" s="25" customFormat="1" ht="81.75" customHeight="1" x14ac:dyDescent="0.45">
      <c r="A57" s="54"/>
      <c r="B57" s="59">
        <v>18010700</v>
      </c>
      <c r="C57" s="49" t="s">
        <v>66</v>
      </c>
      <c r="D57" s="50">
        <v>6136.6</v>
      </c>
      <c r="E57" s="50">
        <v>6136.6</v>
      </c>
      <c r="F57" s="50">
        <v>4895</v>
      </c>
      <c r="G57" s="47">
        <v>3641.99532</v>
      </c>
      <c r="H57" s="47"/>
      <c r="I57" s="51">
        <f t="shared" si="2"/>
        <v>-1253.00468</v>
      </c>
      <c r="J57" s="52">
        <f>G57/F57</f>
        <v>0.74402355873340142</v>
      </c>
      <c r="K57" s="52">
        <f t="shared" si="0"/>
        <v>0.59348748818564023</v>
      </c>
      <c r="L57" s="53">
        <f t="shared" si="1"/>
        <v>-2494.6046800000004</v>
      </c>
      <c r="M57" s="39"/>
      <c r="N57" s="24"/>
      <c r="O57" s="24"/>
    </row>
    <row r="58" spans="1:15" s="25" customFormat="1" ht="78.75" customHeight="1" x14ac:dyDescent="0.45">
      <c r="A58" s="54"/>
      <c r="B58" s="59">
        <v>18010900</v>
      </c>
      <c r="C58" s="49" t="s">
        <v>67</v>
      </c>
      <c r="D58" s="50">
        <v>3970.8</v>
      </c>
      <c r="E58" s="50">
        <v>3970.8</v>
      </c>
      <c r="F58" s="50">
        <v>2201</v>
      </c>
      <c r="G58" s="47">
        <v>1143.6222299999999</v>
      </c>
      <c r="H58" s="47"/>
      <c r="I58" s="51">
        <f t="shared" si="2"/>
        <v>-1057.3777700000001</v>
      </c>
      <c r="J58" s="52">
        <f>G58/F58</f>
        <v>0.51959210813266699</v>
      </c>
      <c r="K58" s="52">
        <f t="shared" si="0"/>
        <v>0.2880080160169235</v>
      </c>
      <c r="L58" s="53">
        <f t="shared" si="1"/>
        <v>-2827.1777700000002</v>
      </c>
      <c r="M58" s="39"/>
      <c r="N58" s="24"/>
      <c r="O58" s="24"/>
    </row>
    <row r="59" spans="1:15" s="25" customFormat="1" ht="81.75" customHeight="1" x14ac:dyDescent="0.45">
      <c r="A59" s="54"/>
      <c r="B59" s="59">
        <v>18011000</v>
      </c>
      <c r="C59" s="49" t="s">
        <v>68</v>
      </c>
      <c r="D59" s="50">
        <v>0</v>
      </c>
      <c r="E59" s="50">
        <v>5647</v>
      </c>
      <c r="F59" s="50">
        <v>3305</v>
      </c>
      <c r="G59" s="47">
        <v>4160.0006599999997</v>
      </c>
      <c r="H59" s="47"/>
      <c r="I59" s="51">
        <f t="shared" si="2"/>
        <v>855.0006599999997</v>
      </c>
      <c r="J59" s="52">
        <v>0</v>
      </c>
      <c r="K59" s="52">
        <f t="shared" si="0"/>
        <v>0.73667445723392944</v>
      </c>
      <c r="L59" s="53">
        <f t="shared" si="1"/>
        <v>-1486.9993400000003</v>
      </c>
      <c r="M59" s="39"/>
      <c r="N59" s="24"/>
      <c r="O59" s="24"/>
    </row>
    <row r="60" spans="1:15" s="25" customFormat="1" ht="78.75" customHeight="1" x14ac:dyDescent="0.45">
      <c r="A60" s="54"/>
      <c r="B60" s="59">
        <v>18011101</v>
      </c>
      <c r="C60" s="49" t="s">
        <v>69</v>
      </c>
      <c r="D60" s="50">
        <v>0</v>
      </c>
      <c r="E60" s="50">
        <v>2754</v>
      </c>
      <c r="F60" s="50">
        <v>2754</v>
      </c>
      <c r="G60" s="47">
        <v>3204.4088200000001</v>
      </c>
      <c r="H60" s="47"/>
      <c r="I60" s="51">
        <f t="shared" si="2"/>
        <v>450.40882000000011</v>
      </c>
      <c r="J60" s="52">
        <v>0</v>
      </c>
      <c r="K60" s="52">
        <f t="shared" si="0"/>
        <v>1.1635471387073348</v>
      </c>
      <c r="L60" s="53">
        <f t="shared" si="1"/>
        <v>450.40882000000011</v>
      </c>
      <c r="M60" s="39"/>
      <c r="N60" s="24"/>
      <c r="O60" s="24"/>
    </row>
    <row r="61" spans="1:15" s="25" customFormat="1" ht="78.75" customHeight="1" x14ac:dyDescent="0.45">
      <c r="A61" s="54"/>
      <c r="B61" s="55">
        <v>18020000</v>
      </c>
      <c r="C61" s="49" t="s">
        <v>70</v>
      </c>
      <c r="D61" s="46">
        <f t="shared" ref="D61:E61" si="3">D62+D63</f>
        <v>4098.6000000000004</v>
      </c>
      <c r="E61" s="46">
        <f t="shared" si="3"/>
        <v>4098.6000000000004</v>
      </c>
      <c r="F61" s="46">
        <f>F62+F63</f>
        <v>2210</v>
      </c>
      <c r="G61" s="46">
        <f>G62</f>
        <v>1302.5240799999999</v>
      </c>
      <c r="H61" s="46"/>
      <c r="I61" s="34">
        <f t="shared" si="2"/>
        <v>-907.47592000000009</v>
      </c>
      <c r="J61" s="37">
        <f>G61/F61</f>
        <v>0.58937741176470582</v>
      </c>
      <c r="K61" s="37">
        <f t="shared" si="0"/>
        <v>0.3177973161567364</v>
      </c>
      <c r="L61" s="38">
        <f t="shared" si="1"/>
        <v>-2796.0759200000002</v>
      </c>
      <c r="M61" s="39"/>
      <c r="N61" s="24"/>
      <c r="O61" s="24"/>
    </row>
    <row r="62" spans="1:15" s="25" customFormat="1" ht="99" customHeight="1" x14ac:dyDescent="0.45">
      <c r="A62" s="54"/>
      <c r="B62" s="59">
        <v>18020100</v>
      </c>
      <c r="C62" s="49" t="s">
        <v>71</v>
      </c>
      <c r="D62" s="50">
        <v>4098.6000000000004</v>
      </c>
      <c r="E62" s="50">
        <v>4098.6000000000004</v>
      </c>
      <c r="F62" s="50">
        <v>2210</v>
      </c>
      <c r="G62" s="47">
        <v>1302.5240799999999</v>
      </c>
      <c r="H62" s="47"/>
      <c r="I62" s="51">
        <f t="shared" si="2"/>
        <v>-907.47592000000009</v>
      </c>
      <c r="J62" s="52">
        <f>G62/F62</f>
        <v>0.58937741176470582</v>
      </c>
      <c r="K62" s="52">
        <f t="shared" si="0"/>
        <v>0.3177973161567364</v>
      </c>
      <c r="L62" s="53">
        <f t="shared" si="1"/>
        <v>-2796.0759200000002</v>
      </c>
      <c r="M62" s="39"/>
      <c r="N62" s="24"/>
      <c r="O62" s="24"/>
    </row>
    <row r="63" spans="1:15" s="25" customFormat="1" ht="99" customHeight="1" x14ac:dyDescent="0.45">
      <c r="A63" s="54"/>
      <c r="B63" s="59">
        <v>18020200</v>
      </c>
      <c r="C63" s="49" t="s">
        <v>72</v>
      </c>
      <c r="D63" s="50">
        <v>0</v>
      </c>
      <c r="E63" s="50">
        <v>0</v>
      </c>
      <c r="F63" s="50">
        <v>0</v>
      </c>
      <c r="G63" s="47">
        <v>0</v>
      </c>
      <c r="H63" s="47"/>
      <c r="I63" s="51">
        <f t="shared" si="2"/>
        <v>0</v>
      </c>
      <c r="J63" s="52"/>
      <c r="K63" s="52">
        <v>0</v>
      </c>
      <c r="L63" s="53">
        <f t="shared" si="1"/>
        <v>0</v>
      </c>
      <c r="M63" s="39"/>
      <c r="N63" s="24"/>
      <c r="O63" s="24"/>
    </row>
    <row r="64" spans="1:15" s="25" customFormat="1" ht="64.5" x14ac:dyDescent="0.45">
      <c r="A64" s="54"/>
      <c r="B64" s="43">
        <v>18030000</v>
      </c>
      <c r="C64" s="44" t="s">
        <v>73</v>
      </c>
      <c r="D64" s="45">
        <v>540.20000000000005</v>
      </c>
      <c r="E64" s="45">
        <v>540.20000000000005</v>
      </c>
      <c r="F64" s="46">
        <f>F65+F66</f>
        <v>332.2</v>
      </c>
      <c r="G64" s="46">
        <f>G65+G66</f>
        <v>474.10390000000001</v>
      </c>
      <c r="H64" s="47"/>
      <c r="I64" s="34">
        <f t="shared" si="2"/>
        <v>141.90390000000002</v>
      </c>
      <c r="J64" s="37">
        <f>G64/F64</f>
        <v>1.4271640577965081</v>
      </c>
      <c r="K64" s="37">
        <f t="shared" si="0"/>
        <v>0.87764513143280265</v>
      </c>
      <c r="L64" s="38">
        <f t="shared" si="1"/>
        <v>-66.096100000000035</v>
      </c>
      <c r="M64" s="39"/>
      <c r="N64" s="24"/>
      <c r="O64" s="24"/>
    </row>
    <row r="65" spans="1:15" s="25" customFormat="1" ht="114" customHeight="1" x14ac:dyDescent="0.45">
      <c r="A65" s="54"/>
      <c r="B65" s="59">
        <v>18030100</v>
      </c>
      <c r="C65" s="49" t="s">
        <v>74</v>
      </c>
      <c r="D65" s="50">
        <v>515.4</v>
      </c>
      <c r="E65" s="50">
        <v>515.4</v>
      </c>
      <c r="F65" s="50">
        <v>312.39999999999998</v>
      </c>
      <c r="G65" s="47">
        <v>423.40690000000001</v>
      </c>
      <c r="H65" s="47"/>
      <c r="I65" s="51">
        <f t="shared" si="2"/>
        <v>111.00690000000003</v>
      </c>
      <c r="J65" s="52">
        <f>G65/F65</f>
        <v>1.3553357874519847</v>
      </c>
      <c r="K65" s="52">
        <f t="shared" si="0"/>
        <v>0.82151125339542108</v>
      </c>
      <c r="L65" s="53">
        <f t="shared" si="1"/>
        <v>-91.99309999999997</v>
      </c>
      <c r="M65" s="39"/>
      <c r="N65" s="24"/>
      <c r="O65" s="24"/>
    </row>
    <row r="66" spans="1:15" s="25" customFormat="1" ht="114" customHeight="1" x14ac:dyDescent="0.45">
      <c r="A66" s="54"/>
      <c r="B66" s="59">
        <v>18030200</v>
      </c>
      <c r="C66" s="49" t="s">
        <v>75</v>
      </c>
      <c r="D66" s="50">
        <v>24.8</v>
      </c>
      <c r="E66" s="50">
        <v>24.8</v>
      </c>
      <c r="F66" s="50">
        <v>19.8</v>
      </c>
      <c r="G66" s="47">
        <v>50.697000000000003</v>
      </c>
      <c r="H66" s="47"/>
      <c r="I66" s="51">
        <f t="shared" si="2"/>
        <v>30.897000000000002</v>
      </c>
      <c r="J66" s="52">
        <f>G66/F66</f>
        <v>2.5604545454545455</v>
      </c>
      <c r="K66" s="52">
        <f t="shared" si="0"/>
        <v>2.0442338709677421</v>
      </c>
      <c r="L66" s="53">
        <f t="shared" si="1"/>
        <v>25.897000000000002</v>
      </c>
      <c r="M66" s="39"/>
      <c r="N66" s="24"/>
      <c r="O66" s="24"/>
    </row>
    <row r="67" spans="1:15" s="25" customFormat="1" ht="174" customHeight="1" x14ac:dyDescent="0.45">
      <c r="A67" s="54"/>
      <c r="B67" s="43">
        <v>18040000</v>
      </c>
      <c r="C67" s="44" t="s">
        <v>76</v>
      </c>
      <c r="D67" s="45"/>
      <c r="E67" s="45"/>
      <c r="F67" s="46">
        <f>F68+F69+F70+F71+F72+F73+F74+F75+F77</f>
        <v>0</v>
      </c>
      <c r="G67" s="46">
        <f>G68+G69+G70+G71+G72+G73+G74+G75+G77+G76</f>
        <v>-232.70968000000002</v>
      </c>
      <c r="H67" s="47"/>
      <c r="I67" s="51">
        <f t="shared" si="2"/>
        <v>-232.70968000000002</v>
      </c>
      <c r="J67" s="52">
        <v>0</v>
      </c>
      <c r="K67" s="52">
        <v>0</v>
      </c>
      <c r="L67" s="53">
        <f t="shared" si="1"/>
        <v>-232.70968000000002</v>
      </c>
      <c r="M67" s="39"/>
      <c r="N67" s="24"/>
      <c r="O67" s="24"/>
    </row>
    <row r="68" spans="1:15" s="25" customFormat="1" ht="187.5" customHeight="1" x14ac:dyDescent="0.45">
      <c r="A68" s="54"/>
      <c r="B68" s="48">
        <v>18040100</v>
      </c>
      <c r="C68" s="49" t="s">
        <v>77</v>
      </c>
      <c r="D68" s="50"/>
      <c r="E68" s="50"/>
      <c r="F68" s="50">
        <v>0</v>
      </c>
      <c r="G68" s="56">
        <v>-16.12528</v>
      </c>
      <c r="H68" s="47"/>
      <c r="I68" s="51">
        <f t="shared" si="2"/>
        <v>-16.12528</v>
      </c>
      <c r="J68" s="52">
        <v>0</v>
      </c>
      <c r="K68" s="52">
        <v>0</v>
      </c>
      <c r="L68" s="53">
        <f t="shared" si="1"/>
        <v>-16.12528</v>
      </c>
      <c r="M68" s="39"/>
      <c r="N68" s="24"/>
      <c r="O68" s="24"/>
    </row>
    <row r="69" spans="1:15" s="25" customFormat="1" ht="195" customHeight="1" x14ac:dyDescent="0.45">
      <c r="A69" s="54"/>
      <c r="B69" s="48">
        <v>18040200</v>
      </c>
      <c r="C69" s="49" t="s">
        <v>78</v>
      </c>
      <c r="D69" s="50"/>
      <c r="E69" s="50"/>
      <c r="F69" s="50">
        <v>0</v>
      </c>
      <c r="G69" s="47">
        <v>-111.51966</v>
      </c>
      <c r="H69" s="47"/>
      <c r="I69" s="51">
        <f t="shared" si="2"/>
        <v>-111.51966</v>
      </c>
      <c r="J69" s="52">
        <v>0</v>
      </c>
      <c r="K69" s="52">
        <v>0</v>
      </c>
      <c r="L69" s="53">
        <f t="shared" si="1"/>
        <v>-111.51966</v>
      </c>
      <c r="M69" s="39"/>
      <c r="N69" s="24"/>
      <c r="O69" s="24"/>
    </row>
    <row r="70" spans="1:15" s="25" customFormat="1" ht="194.25" customHeight="1" x14ac:dyDescent="0.45">
      <c r="A70" s="54"/>
      <c r="B70" s="48">
        <v>18040500</v>
      </c>
      <c r="C70" s="49" t="s">
        <v>79</v>
      </c>
      <c r="D70" s="50"/>
      <c r="E70" s="50"/>
      <c r="F70" s="50">
        <v>0</v>
      </c>
      <c r="G70" s="47">
        <v>0.48699999999999999</v>
      </c>
      <c r="H70" s="47"/>
      <c r="I70" s="51">
        <f t="shared" si="2"/>
        <v>0.48699999999999999</v>
      </c>
      <c r="J70" s="52">
        <v>0</v>
      </c>
      <c r="K70" s="52">
        <v>0</v>
      </c>
      <c r="L70" s="53">
        <f t="shared" ref="L70:L121" si="4">G70-E70</f>
        <v>0.48699999999999999</v>
      </c>
      <c r="M70" s="39"/>
      <c r="N70" s="24"/>
      <c r="O70" s="24"/>
    </row>
    <row r="71" spans="1:15" s="25" customFormat="1" ht="201.75" customHeight="1" x14ac:dyDescent="0.45">
      <c r="A71" s="54"/>
      <c r="B71" s="48">
        <v>18040600</v>
      </c>
      <c r="C71" s="49" t="s">
        <v>80</v>
      </c>
      <c r="D71" s="50"/>
      <c r="E71" s="50"/>
      <c r="F71" s="50">
        <v>0</v>
      </c>
      <c r="G71" s="47">
        <v>3.2027999999999999</v>
      </c>
      <c r="H71" s="47"/>
      <c r="I71" s="51">
        <f t="shared" si="2"/>
        <v>3.2027999999999999</v>
      </c>
      <c r="J71" s="52">
        <v>0</v>
      </c>
      <c r="K71" s="52">
        <v>0</v>
      </c>
      <c r="L71" s="53">
        <f t="shared" si="4"/>
        <v>3.2027999999999999</v>
      </c>
      <c r="M71" s="39"/>
      <c r="N71" s="24"/>
      <c r="O71" s="24"/>
    </row>
    <row r="72" spans="1:15" s="25" customFormat="1" ht="186.75" customHeight="1" x14ac:dyDescent="0.45">
      <c r="A72" s="54"/>
      <c r="B72" s="48">
        <v>18040700</v>
      </c>
      <c r="C72" s="49" t="s">
        <v>81</v>
      </c>
      <c r="D72" s="50"/>
      <c r="E72" s="50"/>
      <c r="F72" s="50">
        <v>0</v>
      </c>
      <c r="G72" s="47">
        <v>-19.70429</v>
      </c>
      <c r="H72" s="47"/>
      <c r="I72" s="51">
        <f t="shared" si="2"/>
        <v>-19.70429</v>
      </c>
      <c r="J72" s="52">
        <v>0</v>
      </c>
      <c r="K72" s="52">
        <v>0</v>
      </c>
      <c r="L72" s="53">
        <f t="shared" si="4"/>
        <v>-19.70429</v>
      </c>
      <c r="M72" s="39"/>
      <c r="N72" s="24"/>
      <c r="O72" s="24"/>
    </row>
    <row r="73" spans="1:15" s="25" customFormat="1" ht="240" customHeight="1" x14ac:dyDescent="0.45">
      <c r="A73" s="54"/>
      <c r="B73" s="59">
        <v>18040800</v>
      </c>
      <c r="C73" s="49" t="s">
        <v>82</v>
      </c>
      <c r="D73" s="50"/>
      <c r="E73" s="50"/>
      <c r="F73" s="50">
        <v>0</v>
      </c>
      <c r="G73" s="47">
        <v>-54.925550000000001</v>
      </c>
      <c r="H73" s="47"/>
      <c r="I73" s="51">
        <f t="shared" ref="I73:I121" si="5">G73-F73</f>
        <v>-54.925550000000001</v>
      </c>
      <c r="J73" s="52">
        <v>0</v>
      </c>
      <c r="K73" s="52">
        <v>0</v>
      </c>
      <c r="L73" s="53">
        <f t="shared" si="4"/>
        <v>-54.925550000000001</v>
      </c>
      <c r="M73" s="39"/>
      <c r="N73" s="24"/>
      <c r="O73" s="24"/>
    </row>
    <row r="74" spans="1:15" s="25" customFormat="1" ht="189.75" customHeight="1" x14ac:dyDescent="0.45">
      <c r="A74" s="54"/>
      <c r="B74" s="59">
        <v>18040900</v>
      </c>
      <c r="C74" s="49" t="s">
        <v>83</v>
      </c>
      <c r="D74" s="50"/>
      <c r="E74" s="50"/>
      <c r="F74" s="50">
        <v>0</v>
      </c>
      <c r="G74" s="47">
        <v>6.0999999999999999E-2</v>
      </c>
      <c r="H74" s="47"/>
      <c r="I74" s="51">
        <f t="shared" si="5"/>
        <v>6.0999999999999999E-2</v>
      </c>
      <c r="J74" s="52">
        <v>0</v>
      </c>
      <c r="K74" s="52">
        <v>0</v>
      </c>
      <c r="L74" s="53">
        <f t="shared" si="4"/>
        <v>6.0999999999999999E-2</v>
      </c>
      <c r="M74" s="39"/>
      <c r="N74" s="24"/>
      <c r="O74" s="24"/>
    </row>
    <row r="75" spans="1:15" s="25" customFormat="1" ht="175.5" customHeight="1" x14ac:dyDescent="0.45">
      <c r="A75" s="54"/>
      <c r="B75" s="59">
        <v>18041400</v>
      </c>
      <c r="C75" s="49" t="s">
        <v>84</v>
      </c>
      <c r="D75" s="50"/>
      <c r="E75" s="50"/>
      <c r="F75" s="50">
        <v>0</v>
      </c>
      <c r="G75" s="47">
        <v>-9.3948199999999993</v>
      </c>
      <c r="H75" s="47"/>
      <c r="I75" s="51">
        <f t="shared" si="5"/>
        <v>-9.3948199999999993</v>
      </c>
      <c r="J75" s="52">
        <v>0</v>
      </c>
      <c r="K75" s="52">
        <v>0</v>
      </c>
      <c r="L75" s="53">
        <f t="shared" si="4"/>
        <v>-9.3948199999999993</v>
      </c>
      <c r="M75" s="39"/>
      <c r="N75" s="24"/>
      <c r="O75" s="24"/>
    </row>
    <row r="76" spans="1:15" s="25" customFormat="1" ht="172.5" customHeight="1" x14ac:dyDescent="0.45">
      <c r="A76" s="54"/>
      <c r="B76" s="59">
        <v>18041700</v>
      </c>
      <c r="C76" s="49" t="s">
        <v>85</v>
      </c>
      <c r="D76" s="50"/>
      <c r="E76" s="50"/>
      <c r="F76" s="50">
        <v>0</v>
      </c>
      <c r="G76" s="47">
        <v>-19.828880000000002</v>
      </c>
      <c r="H76" s="47"/>
      <c r="I76" s="51">
        <f t="shared" si="5"/>
        <v>-19.828880000000002</v>
      </c>
      <c r="J76" s="52">
        <v>0</v>
      </c>
      <c r="K76" s="52">
        <v>0</v>
      </c>
      <c r="L76" s="53">
        <f t="shared" si="4"/>
        <v>-19.828880000000002</v>
      </c>
      <c r="M76" s="39"/>
      <c r="N76" s="24"/>
      <c r="O76" s="24"/>
    </row>
    <row r="77" spans="1:15" s="25" customFormat="1" ht="182.25" customHeight="1" x14ac:dyDescent="0.45">
      <c r="A77" s="54"/>
      <c r="B77" s="59">
        <v>18041800</v>
      </c>
      <c r="C77" s="49" t="s">
        <v>86</v>
      </c>
      <c r="D77" s="50"/>
      <c r="E77" s="50"/>
      <c r="F77" s="50">
        <v>0</v>
      </c>
      <c r="G77" s="47">
        <v>-4.9619999999999997</v>
      </c>
      <c r="H77" s="47"/>
      <c r="I77" s="51">
        <f t="shared" si="5"/>
        <v>-4.9619999999999997</v>
      </c>
      <c r="J77" s="52">
        <v>0</v>
      </c>
      <c r="K77" s="52">
        <v>0</v>
      </c>
      <c r="L77" s="53">
        <f t="shared" si="4"/>
        <v>-4.9619999999999997</v>
      </c>
      <c r="M77" s="39"/>
      <c r="N77" s="24"/>
      <c r="O77" s="24"/>
    </row>
    <row r="78" spans="1:15" s="25" customFormat="1" ht="68.25" customHeight="1" x14ac:dyDescent="0.45">
      <c r="A78" s="54"/>
      <c r="B78" s="55">
        <v>18050000</v>
      </c>
      <c r="C78" s="57" t="s">
        <v>87</v>
      </c>
      <c r="D78" s="50"/>
      <c r="E78" s="46">
        <f>E80+E81+E79+E82</f>
        <v>121544.9</v>
      </c>
      <c r="F78" s="46">
        <f>F80+F81+F79+F82</f>
        <v>100635.4</v>
      </c>
      <c r="G78" s="46">
        <f>G80+G81+G79+G82</f>
        <v>129096.02189</v>
      </c>
      <c r="H78" s="47"/>
      <c r="I78" s="34">
        <f t="shared" si="5"/>
        <v>28460.621890000009</v>
      </c>
      <c r="J78" s="37">
        <v>0</v>
      </c>
      <c r="K78" s="37">
        <f t="shared" ref="K78:K122" si="6">G78/E78</f>
        <v>1.0621261927896606</v>
      </c>
      <c r="L78" s="38">
        <f t="shared" si="4"/>
        <v>7551.1218900000094</v>
      </c>
      <c r="M78" s="39"/>
      <c r="N78" s="24"/>
      <c r="O78" s="24"/>
    </row>
    <row r="79" spans="1:15" s="25" customFormat="1" ht="133.5" customHeight="1" x14ac:dyDescent="0.45">
      <c r="A79" s="54"/>
      <c r="B79" s="59">
        <v>18050200</v>
      </c>
      <c r="C79" s="49" t="s">
        <v>88</v>
      </c>
      <c r="D79" s="50"/>
      <c r="E79" s="50">
        <v>0</v>
      </c>
      <c r="F79" s="50">
        <v>0</v>
      </c>
      <c r="G79" s="47">
        <v>8.5665499999999994</v>
      </c>
      <c r="H79" s="47"/>
      <c r="I79" s="51">
        <f t="shared" si="5"/>
        <v>8.5665499999999994</v>
      </c>
      <c r="J79" s="52">
        <v>0</v>
      </c>
      <c r="K79" s="52">
        <v>0</v>
      </c>
      <c r="L79" s="53">
        <f t="shared" si="4"/>
        <v>8.5665499999999994</v>
      </c>
      <c r="M79" s="39"/>
      <c r="N79" s="24"/>
      <c r="O79" s="24"/>
    </row>
    <row r="80" spans="1:15" s="25" customFormat="1" ht="79.5" customHeight="1" x14ac:dyDescent="0.45">
      <c r="A80" s="54"/>
      <c r="B80" s="59">
        <v>18050300</v>
      </c>
      <c r="C80" s="49" t="s">
        <v>89</v>
      </c>
      <c r="D80" s="50"/>
      <c r="E80" s="50">
        <v>50570.9</v>
      </c>
      <c r="F80" s="50">
        <v>39258.400000000001</v>
      </c>
      <c r="G80" s="47">
        <v>45291.99785</v>
      </c>
      <c r="H80" s="47"/>
      <c r="I80" s="51">
        <f t="shared" si="5"/>
        <v>6033.5978499999983</v>
      </c>
      <c r="J80" s="52">
        <v>0</v>
      </c>
      <c r="K80" s="52">
        <f t="shared" si="6"/>
        <v>0.8956138381954839</v>
      </c>
      <c r="L80" s="53">
        <f t="shared" si="4"/>
        <v>-5278.9021500000017</v>
      </c>
      <c r="M80" s="39"/>
      <c r="N80" s="24"/>
      <c r="O80" s="24"/>
    </row>
    <row r="81" spans="1:15" s="25" customFormat="1" ht="87" customHeight="1" x14ac:dyDescent="0.45">
      <c r="A81" s="54"/>
      <c r="B81" s="59">
        <v>18050400</v>
      </c>
      <c r="C81" s="49" t="s">
        <v>90</v>
      </c>
      <c r="D81" s="50"/>
      <c r="E81" s="50">
        <v>70974</v>
      </c>
      <c r="F81" s="50">
        <v>61377</v>
      </c>
      <c r="G81" s="47">
        <v>83785.752210000006</v>
      </c>
      <c r="H81" s="47"/>
      <c r="I81" s="51">
        <f t="shared" si="5"/>
        <v>22408.752210000006</v>
      </c>
      <c r="J81" s="52">
        <v>0</v>
      </c>
      <c r="K81" s="52">
        <f t="shared" si="6"/>
        <v>1.1805133176938034</v>
      </c>
      <c r="L81" s="53">
        <f t="shared" si="4"/>
        <v>12811.752210000006</v>
      </c>
      <c r="M81" s="39"/>
      <c r="N81" s="24"/>
      <c r="O81" s="24"/>
    </row>
    <row r="82" spans="1:15" s="25" customFormat="1" ht="87" customHeight="1" x14ac:dyDescent="0.45">
      <c r="A82" s="54"/>
      <c r="B82" s="59">
        <v>18050501</v>
      </c>
      <c r="C82" s="49" t="s">
        <v>91</v>
      </c>
      <c r="D82" s="50"/>
      <c r="E82" s="50">
        <v>0</v>
      </c>
      <c r="F82" s="50">
        <v>0</v>
      </c>
      <c r="G82" s="47">
        <v>9.7052800000000001</v>
      </c>
      <c r="H82" s="47"/>
      <c r="I82" s="51">
        <f t="shared" si="5"/>
        <v>9.7052800000000001</v>
      </c>
      <c r="J82" s="52">
        <v>0</v>
      </c>
      <c r="K82" s="52">
        <v>0</v>
      </c>
      <c r="L82" s="53">
        <f t="shared" si="4"/>
        <v>9.7052800000000001</v>
      </c>
      <c r="M82" s="39"/>
      <c r="N82" s="24"/>
      <c r="O82" s="24"/>
    </row>
    <row r="83" spans="1:15" s="25" customFormat="1" ht="63.75" customHeight="1" x14ac:dyDescent="0.45">
      <c r="A83" s="54"/>
      <c r="B83" s="55">
        <v>19000000</v>
      </c>
      <c r="C83" s="57" t="s">
        <v>92</v>
      </c>
      <c r="D83" s="45"/>
      <c r="E83" s="45">
        <f>E84</f>
        <v>702.4</v>
      </c>
      <c r="F83" s="46">
        <f>F84</f>
        <v>526.79999999999995</v>
      </c>
      <c r="G83" s="46">
        <f>G84</f>
        <v>261.59708000000001</v>
      </c>
      <c r="H83" s="47"/>
      <c r="I83" s="34">
        <f t="shared" si="5"/>
        <v>-265.20291999999995</v>
      </c>
      <c r="J83" s="37">
        <v>0</v>
      </c>
      <c r="K83" s="37">
        <v>0</v>
      </c>
      <c r="L83" s="38">
        <f t="shared" si="4"/>
        <v>-440.80291999999997</v>
      </c>
      <c r="M83" s="39"/>
      <c r="N83" s="24"/>
      <c r="O83" s="24"/>
    </row>
    <row r="84" spans="1:15" s="25" customFormat="1" ht="69.75" customHeight="1" x14ac:dyDescent="0.45">
      <c r="A84" s="54"/>
      <c r="B84" s="48">
        <v>19010000</v>
      </c>
      <c r="C84" s="44" t="s">
        <v>93</v>
      </c>
      <c r="D84" s="45"/>
      <c r="E84" s="45">
        <f>E85+E86+E87</f>
        <v>702.4</v>
      </c>
      <c r="F84" s="46">
        <f>F85+F86+F87</f>
        <v>526.79999999999995</v>
      </c>
      <c r="G84" s="46">
        <f>G85+G86+G87</f>
        <v>261.59708000000001</v>
      </c>
      <c r="H84" s="47"/>
      <c r="I84" s="34">
        <f t="shared" si="5"/>
        <v>-265.20291999999995</v>
      </c>
      <c r="J84" s="37">
        <v>0</v>
      </c>
      <c r="K84" s="37">
        <v>0</v>
      </c>
      <c r="L84" s="38">
        <f t="shared" si="4"/>
        <v>-440.80291999999997</v>
      </c>
      <c r="M84" s="39"/>
      <c r="N84" s="24"/>
      <c r="O84" s="24"/>
    </row>
    <row r="85" spans="1:15" s="25" customFormat="1" ht="114.75" customHeight="1" x14ac:dyDescent="0.45">
      <c r="A85" s="54"/>
      <c r="B85" s="48">
        <v>19010101</v>
      </c>
      <c r="C85" s="49" t="s">
        <v>94</v>
      </c>
      <c r="D85" s="50"/>
      <c r="E85" s="50">
        <v>342.1</v>
      </c>
      <c r="F85" s="50">
        <v>256.5</v>
      </c>
      <c r="G85" s="47">
        <f>278.4417-55.68838</f>
        <v>222.75332000000003</v>
      </c>
      <c r="H85" s="47"/>
      <c r="I85" s="51">
        <f t="shared" si="5"/>
        <v>-33.746679999999969</v>
      </c>
      <c r="J85" s="52">
        <v>0</v>
      </c>
      <c r="K85" s="52">
        <v>0</v>
      </c>
      <c r="L85" s="53">
        <f t="shared" si="4"/>
        <v>-119.34667999999999</v>
      </c>
      <c r="M85" s="39"/>
      <c r="N85" s="24"/>
      <c r="O85" s="24"/>
    </row>
    <row r="86" spans="1:15" s="25" customFormat="1" ht="129.75" customHeight="1" x14ac:dyDescent="0.45">
      <c r="A86" s="54"/>
      <c r="B86" s="48">
        <v>19010201</v>
      </c>
      <c r="C86" s="49" t="s">
        <v>95</v>
      </c>
      <c r="D86" s="50"/>
      <c r="E86" s="50">
        <v>243</v>
      </c>
      <c r="F86" s="50">
        <v>182.3</v>
      </c>
      <c r="G86" s="47">
        <f>0.41088-0.08218</f>
        <v>0.32869999999999999</v>
      </c>
      <c r="H86" s="47"/>
      <c r="I86" s="51">
        <f t="shared" si="5"/>
        <v>-181.97130000000001</v>
      </c>
      <c r="J86" s="52">
        <v>0</v>
      </c>
      <c r="K86" s="52">
        <v>0</v>
      </c>
      <c r="L86" s="53">
        <f t="shared" si="4"/>
        <v>-242.6713</v>
      </c>
      <c r="M86" s="39"/>
      <c r="N86" s="24"/>
      <c r="O86" s="24"/>
    </row>
    <row r="87" spans="1:15" s="25" customFormat="1" ht="245.25" customHeight="1" x14ac:dyDescent="0.45">
      <c r="A87" s="54"/>
      <c r="B87" s="48">
        <v>19010301</v>
      </c>
      <c r="C87" s="49" t="s">
        <v>96</v>
      </c>
      <c r="D87" s="50"/>
      <c r="E87" s="50">
        <v>117.3</v>
      </c>
      <c r="F87" s="50">
        <v>88</v>
      </c>
      <c r="G87" s="47">
        <f>48.14382-9.62876</f>
        <v>38.515059999999998</v>
      </c>
      <c r="H87" s="47"/>
      <c r="I87" s="51">
        <f t="shared" si="5"/>
        <v>-49.484940000000002</v>
      </c>
      <c r="J87" s="52">
        <v>0</v>
      </c>
      <c r="K87" s="52">
        <v>0</v>
      </c>
      <c r="L87" s="53">
        <f t="shared" si="4"/>
        <v>-78.784940000000006</v>
      </c>
      <c r="M87" s="39"/>
      <c r="N87" s="24"/>
      <c r="O87" s="24"/>
    </row>
    <row r="88" spans="1:15" s="25" customFormat="1" ht="67.5" customHeight="1" x14ac:dyDescent="0.45">
      <c r="A88" s="62"/>
      <c r="B88" s="55">
        <v>20000000</v>
      </c>
      <c r="C88" s="57" t="s">
        <v>97</v>
      </c>
      <c r="D88" s="45">
        <v>18149.8</v>
      </c>
      <c r="E88" s="45">
        <v>18149.8</v>
      </c>
      <c r="F88" s="46">
        <f>F89+F96+F113</f>
        <v>12801.5</v>
      </c>
      <c r="G88" s="46">
        <f>G89+G96+G113</f>
        <v>24310.84719</v>
      </c>
      <c r="H88" s="46"/>
      <c r="I88" s="34">
        <f t="shared" si="5"/>
        <v>11509.34719</v>
      </c>
      <c r="J88" s="37">
        <f t="shared" ref="J88:J122" si="7">G88/F88</f>
        <v>1.8990623903448816</v>
      </c>
      <c r="K88" s="37">
        <f t="shared" si="6"/>
        <v>1.3394553763677837</v>
      </c>
      <c r="L88" s="38">
        <f t="shared" si="4"/>
        <v>6161.0471900000011</v>
      </c>
      <c r="M88" s="39"/>
      <c r="N88" s="24"/>
      <c r="O88" s="24"/>
    </row>
    <row r="89" spans="1:15" s="25" customFormat="1" ht="57" customHeight="1" x14ac:dyDescent="0.45">
      <c r="A89" s="54"/>
      <c r="B89" s="55">
        <v>21000000</v>
      </c>
      <c r="C89" s="57" t="s">
        <v>98</v>
      </c>
      <c r="D89" s="50">
        <v>1906.3</v>
      </c>
      <c r="E89" s="50">
        <v>1906.3</v>
      </c>
      <c r="F89" s="46">
        <f>F90+F93</f>
        <v>1187.5999999999999</v>
      </c>
      <c r="G89" s="46">
        <f>G90+G93</f>
        <v>2005.9663400000002</v>
      </c>
      <c r="H89" s="47"/>
      <c r="I89" s="34">
        <f t="shared" si="5"/>
        <v>818.36634000000026</v>
      </c>
      <c r="J89" s="37">
        <f t="shared" si="7"/>
        <v>1.6890925732569892</v>
      </c>
      <c r="K89" s="37">
        <f t="shared" si="6"/>
        <v>1.0522826102921892</v>
      </c>
      <c r="L89" s="38">
        <f t="shared" si="4"/>
        <v>99.666340000000218</v>
      </c>
      <c r="M89" s="39"/>
      <c r="N89" s="24"/>
      <c r="O89" s="24"/>
    </row>
    <row r="90" spans="1:15" s="25" customFormat="1" ht="252.75" customHeight="1" x14ac:dyDescent="0.45">
      <c r="A90" s="54"/>
      <c r="B90" s="59">
        <v>21010000</v>
      </c>
      <c r="C90" s="49" t="s">
        <v>99</v>
      </c>
      <c r="D90" s="50">
        <v>1277.3</v>
      </c>
      <c r="E90" s="50">
        <v>1277.3</v>
      </c>
      <c r="F90" s="47">
        <f>F92+F91</f>
        <v>791.6</v>
      </c>
      <c r="G90" s="47">
        <f>G92+G91</f>
        <v>1758.1481800000001</v>
      </c>
      <c r="H90" s="47"/>
      <c r="I90" s="51">
        <f t="shared" si="5"/>
        <v>966.54818000000012</v>
      </c>
      <c r="J90" s="52">
        <f t="shared" si="7"/>
        <v>2.2210057857503789</v>
      </c>
      <c r="K90" s="52">
        <f t="shared" si="6"/>
        <v>1.3764567290378142</v>
      </c>
      <c r="L90" s="53">
        <f t="shared" si="4"/>
        <v>480.84818000000018</v>
      </c>
      <c r="M90" s="39"/>
      <c r="N90" s="24"/>
      <c r="O90" s="24"/>
    </row>
    <row r="91" spans="1:15" s="25" customFormat="1" ht="213" customHeight="1" x14ac:dyDescent="0.45">
      <c r="A91" s="54"/>
      <c r="B91" s="59">
        <v>21010300</v>
      </c>
      <c r="C91" s="49" t="s">
        <v>100</v>
      </c>
      <c r="D91" s="50">
        <v>1277.3</v>
      </c>
      <c r="E91" s="50">
        <v>1277.3</v>
      </c>
      <c r="F91" s="50">
        <v>791.6</v>
      </c>
      <c r="G91" s="47">
        <v>1554.43218</v>
      </c>
      <c r="H91" s="47"/>
      <c r="I91" s="51">
        <f t="shared" si="5"/>
        <v>762.83217999999999</v>
      </c>
      <c r="J91" s="52">
        <f t="shared" si="7"/>
        <v>1.9636586407276402</v>
      </c>
      <c r="K91" s="52">
        <f t="shared" si="6"/>
        <v>1.2169671807719409</v>
      </c>
      <c r="L91" s="53">
        <f t="shared" si="4"/>
        <v>277.13218000000006</v>
      </c>
      <c r="M91" s="39"/>
      <c r="N91" s="24"/>
      <c r="O91" s="24"/>
    </row>
    <row r="92" spans="1:15" s="25" customFormat="1" ht="199.5" customHeight="1" x14ac:dyDescent="0.45">
      <c r="A92" s="54"/>
      <c r="B92" s="48">
        <v>21010302</v>
      </c>
      <c r="C92" s="49" t="s">
        <v>101</v>
      </c>
      <c r="D92" s="50"/>
      <c r="E92" s="50"/>
      <c r="F92" s="50">
        <v>0</v>
      </c>
      <c r="G92" s="47">
        <v>203.71600000000001</v>
      </c>
      <c r="H92" s="47"/>
      <c r="I92" s="51">
        <f t="shared" si="5"/>
        <v>203.71600000000001</v>
      </c>
      <c r="J92" s="52">
        <v>0</v>
      </c>
      <c r="K92" s="52">
        <v>0</v>
      </c>
      <c r="L92" s="53">
        <f t="shared" si="4"/>
        <v>203.71600000000001</v>
      </c>
      <c r="M92" s="39"/>
      <c r="N92" s="24"/>
      <c r="O92" s="24"/>
    </row>
    <row r="93" spans="1:15" s="25" customFormat="1" ht="84" customHeight="1" x14ac:dyDescent="0.45">
      <c r="A93" s="54"/>
      <c r="B93" s="43">
        <v>21080000</v>
      </c>
      <c r="C93" s="44" t="s">
        <v>102</v>
      </c>
      <c r="D93" s="46">
        <f>D95+D94</f>
        <v>629</v>
      </c>
      <c r="E93" s="46">
        <f>E95+E94</f>
        <v>629</v>
      </c>
      <c r="F93" s="46">
        <f>F95+F94</f>
        <v>396</v>
      </c>
      <c r="G93" s="46">
        <f>G95+G94</f>
        <v>247.81816000000001</v>
      </c>
      <c r="H93" s="47"/>
      <c r="I93" s="34">
        <f t="shared" si="5"/>
        <v>-148.18183999999999</v>
      </c>
      <c r="J93" s="37">
        <f t="shared" si="7"/>
        <v>0.62580343434343433</v>
      </c>
      <c r="K93" s="37">
        <f t="shared" si="6"/>
        <v>0.39398753577106521</v>
      </c>
      <c r="L93" s="38">
        <f t="shared" si="4"/>
        <v>-381.18183999999997</v>
      </c>
      <c r="M93" s="39"/>
      <c r="N93" s="24"/>
      <c r="O93" s="24"/>
    </row>
    <row r="94" spans="1:15" s="25" customFormat="1" ht="84" customHeight="1" x14ac:dyDescent="0.45">
      <c r="A94" s="54"/>
      <c r="B94" s="59">
        <v>21080900</v>
      </c>
      <c r="C94" s="49" t="s">
        <v>103</v>
      </c>
      <c r="D94" s="50">
        <v>6.2</v>
      </c>
      <c r="E94" s="50">
        <v>6.2</v>
      </c>
      <c r="F94" s="47">
        <v>4</v>
      </c>
      <c r="G94" s="47">
        <v>4.6189999999999998</v>
      </c>
      <c r="H94" s="47"/>
      <c r="I94" s="51">
        <f t="shared" si="5"/>
        <v>0.61899999999999977</v>
      </c>
      <c r="J94" s="52">
        <f t="shared" si="7"/>
        <v>1.1547499999999999</v>
      </c>
      <c r="K94" s="52">
        <f t="shared" si="6"/>
        <v>0.745</v>
      </c>
      <c r="L94" s="53">
        <f t="shared" si="4"/>
        <v>-1.5810000000000004</v>
      </c>
      <c r="M94" s="39"/>
      <c r="N94" s="24"/>
      <c r="O94" s="24"/>
    </row>
    <row r="95" spans="1:15" s="25" customFormat="1" ht="102" customHeight="1" x14ac:dyDescent="0.45">
      <c r="A95" s="54"/>
      <c r="B95" s="63" t="s">
        <v>104</v>
      </c>
      <c r="C95" s="49" t="s">
        <v>105</v>
      </c>
      <c r="D95" s="50">
        <v>622.79999999999995</v>
      </c>
      <c r="E95" s="50">
        <v>622.79999999999995</v>
      </c>
      <c r="F95" s="50">
        <v>392</v>
      </c>
      <c r="G95" s="47">
        <f>226.19916+17</f>
        <v>243.19916000000001</v>
      </c>
      <c r="H95" s="47"/>
      <c r="I95" s="51">
        <f t="shared" si="5"/>
        <v>-148.80083999999999</v>
      </c>
      <c r="J95" s="52">
        <f t="shared" si="7"/>
        <v>0.62040602040816328</v>
      </c>
      <c r="K95" s="52">
        <f t="shared" si="6"/>
        <v>0.39049319203596666</v>
      </c>
      <c r="L95" s="53">
        <f t="shared" si="4"/>
        <v>-379.60083999999995</v>
      </c>
      <c r="M95" s="39"/>
      <c r="N95" s="24"/>
      <c r="O95" s="24"/>
    </row>
    <row r="96" spans="1:15" s="25" customFormat="1" ht="141" customHeight="1" x14ac:dyDescent="0.45">
      <c r="A96" s="54"/>
      <c r="B96" s="55">
        <v>22000000</v>
      </c>
      <c r="C96" s="57" t="s">
        <v>106</v>
      </c>
      <c r="D96" s="45">
        <v>16081.2</v>
      </c>
      <c r="E96" s="45">
        <v>16081.2</v>
      </c>
      <c r="F96" s="46">
        <f>F97+F106+F108</f>
        <v>11511.6</v>
      </c>
      <c r="G96" s="46">
        <f>G97+G106+G108</f>
        <v>22182.754000000001</v>
      </c>
      <c r="H96" s="47"/>
      <c r="I96" s="34">
        <f t="shared" si="5"/>
        <v>10671.154</v>
      </c>
      <c r="J96" s="37">
        <f t="shared" si="7"/>
        <v>1.9269913826053719</v>
      </c>
      <c r="K96" s="37">
        <f t="shared" si="6"/>
        <v>1.3794215605800562</v>
      </c>
      <c r="L96" s="38">
        <f t="shared" si="4"/>
        <v>6101.5540000000001</v>
      </c>
      <c r="M96" s="39"/>
      <c r="N96" s="24"/>
      <c r="O96" s="24"/>
    </row>
    <row r="97" spans="1:15" s="25" customFormat="1" ht="101.25" customHeight="1" x14ac:dyDescent="0.45">
      <c r="A97" s="54"/>
      <c r="B97" s="48">
        <v>22010000</v>
      </c>
      <c r="C97" s="64" t="s">
        <v>107</v>
      </c>
      <c r="D97" s="65">
        <f>D100+D101+D102+D103+D104+D105+D99+D98</f>
        <v>10982.6</v>
      </c>
      <c r="E97" s="65">
        <f>E100+E101+E102+E103+E104+E105+E99+E98</f>
        <v>10982.6</v>
      </c>
      <c r="F97" s="65">
        <v>8054.5</v>
      </c>
      <c r="G97" s="65">
        <f>G100+G101+G102+G103+G104+G105+G99+G98</f>
        <v>16924.873899999999</v>
      </c>
      <c r="H97" s="47"/>
      <c r="I97" s="51">
        <f t="shared" si="5"/>
        <v>8870.3738999999987</v>
      </c>
      <c r="J97" s="52">
        <f t="shared" si="7"/>
        <v>2.1012941709603328</v>
      </c>
      <c r="K97" s="52">
        <f t="shared" si="6"/>
        <v>1.5410625808096441</v>
      </c>
      <c r="L97" s="53">
        <f t="shared" si="4"/>
        <v>5942.2738999999983</v>
      </c>
      <c r="M97" s="39"/>
      <c r="N97" s="24"/>
      <c r="O97" s="24"/>
    </row>
    <row r="98" spans="1:15" s="25" customFormat="1" ht="101.25" customHeight="1" x14ac:dyDescent="0.45">
      <c r="A98" s="54"/>
      <c r="B98" s="59">
        <v>22010200</v>
      </c>
      <c r="C98" s="49" t="s">
        <v>108</v>
      </c>
      <c r="D98" s="65">
        <v>5</v>
      </c>
      <c r="E98" s="65">
        <v>5</v>
      </c>
      <c r="F98" s="65">
        <v>0.3</v>
      </c>
      <c r="G98" s="65">
        <v>0.42499999999999999</v>
      </c>
      <c r="H98" s="47"/>
      <c r="I98" s="51">
        <f t="shared" si="5"/>
        <v>0.125</v>
      </c>
      <c r="J98" s="52">
        <v>0</v>
      </c>
      <c r="K98" s="52">
        <f t="shared" si="6"/>
        <v>8.4999999999999992E-2</v>
      </c>
      <c r="L98" s="53">
        <f t="shared" si="4"/>
        <v>-4.5750000000000002</v>
      </c>
      <c r="M98" s="39"/>
      <c r="N98" s="24"/>
      <c r="O98" s="24"/>
    </row>
    <row r="99" spans="1:15" s="25" customFormat="1" ht="111" customHeight="1" x14ac:dyDescent="0.45">
      <c r="A99" s="54"/>
      <c r="B99" s="59" t="s">
        <v>109</v>
      </c>
      <c r="C99" s="49" t="s">
        <v>110</v>
      </c>
      <c r="D99" s="50">
        <v>2</v>
      </c>
      <c r="E99" s="50">
        <v>2</v>
      </c>
      <c r="F99" s="50">
        <v>2</v>
      </c>
      <c r="G99" s="47">
        <f>3.9+0.78</f>
        <v>4.68</v>
      </c>
      <c r="H99" s="47"/>
      <c r="I99" s="51">
        <f t="shared" si="5"/>
        <v>2.6799999999999997</v>
      </c>
      <c r="J99" s="52">
        <f t="shared" si="7"/>
        <v>2.34</v>
      </c>
      <c r="K99" s="52">
        <f t="shared" si="6"/>
        <v>2.34</v>
      </c>
      <c r="L99" s="53">
        <f t="shared" si="4"/>
        <v>2.6799999999999997</v>
      </c>
      <c r="M99" s="39"/>
      <c r="N99" s="24"/>
      <c r="O99" s="24"/>
    </row>
    <row r="100" spans="1:15" s="25" customFormat="1" ht="148.5" customHeight="1" x14ac:dyDescent="0.45">
      <c r="A100" s="54"/>
      <c r="B100" s="59">
        <v>22010700</v>
      </c>
      <c r="C100" s="49" t="s">
        <v>111</v>
      </c>
      <c r="D100" s="50">
        <v>3.5</v>
      </c>
      <c r="E100" s="50">
        <v>3.5</v>
      </c>
      <c r="F100" s="50">
        <v>2.7</v>
      </c>
      <c r="G100" s="47">
        <v>5.46</v>
      </c>
      <c r="H100" s="47"/>
      <c r="I100" s="51">
        <f t="shared" si="5"/>
        <v>2.76</v>
      </c>
      <c r="J100" s="52">
        <f t="shared" si="7"/>
        <v>2.0222222222222221</v>
      </c>
      <c r="K100" s="52">
        <f t="shared" si="6"/>
        <v>1.56</v>
      </c>
      <c r="L100" s="53">
        <f t="shared" si="4"/>
        <v>1.96</v>
      </c>
      <c r="M100" s="39"/>
      <c r="N100" s="24"/>
      <c r="O100" s="24"/>
    </row>
    <row r="101" spans="1:15" s="25" customFormat="1" ht="182.25" customHeight="1" x14ac:dyDescent="0.45">
      <c r="A101" s="54"/>
      <c r="B101" s="59">
        <v>22010900</v>
      </c>
      <c r="C101" s="49" t="s">
        <v>112</v>
      </c>
      <c r="D101" s="50">
        <v>120</v>
      </c>
      <c r="E101" s="50">
        <v>120</v>
      </c>
      <c r="F101" s="50">
        <v>96</v>
      </c>
      <c r="G101" s="47">
        <v>51.201000000000001</v>
      </c>
      <c r="H101" s="47"/>
      <c r="I101" s="51">
        <f t="shared" si="5"/>
        <v>-44.798999999999999</v>
      </c>
      <c r="J101" s="52">
        <f t="shared" si="7"/>
        <v>0.53334375000000001</v>
      </c>
      <c r="K101" s="52">
        <f t="shared" si="6"/>
        <v>0.42667500000000003</v>
      </c>
      <c r="L101" s="53">
        <f t="shared" si="4"/>
        <v>-68.799000000000007</v>
      </c>
      <c r="M101" s="39"/>
      <c r="N101" s="24"/>
      <c r="O101" s="24"/>
    </row>
    <row r="102" spans="1:15" s="25" customFormat="1" ht="153" customHeight="1" x14ac:dyDescent="0.45">
      <c r="A102" s="54"/>
      <c r="B102" s="59">
        <v>22011000</v>
      </c>
      <c r="C102" s="49" t="s">
        <v>113</v>
      </c>
      <c r="D102" s="50">
        <v>2000</v>
      </c>
      <c r="E102" s="50">
        <v>2000</v>
      </c>
      <c r="F102" s="50">
        <v>1500</v>
      </c>
      <c r="G102" s="47">
        <v>2504.6950000000002</v>
      </c>
      <c r="H102" s="47"/>
      <c r="I102" s="51">
        <f t="shared" si="5"/>
        <v>1004.6950000000002</v>
      </c>
      <c r="J102" s="52">
        <f t="shared" si="7"/>
        <v>1.6697966666666668</v>
      </c>
      <c r="K102" s="52">
        <f t="shared" si="6"/>
        <v>1.2523475000000002</v>
      </c>
      <c r="L102" s="53">
        <f t="shared" si="4"/>
        <v>504.69500000000016</v>
      </c>
      <c r="M102" s="39"/>
      <c r="N102" s="24"/>
      <c r="O102" s="24"/>
    </row>
    <row r="103" spans="1:15" s="25" customFormat="1" ht="144.75" customHeight="1" x14ac:dyDescent="0.45">
      <c r="A103" s="54"/>
      <c r="B103" s="59">
        <v>22011100</v>
      </c>
      <c r="C103" s="49" t="s">
        <v>114</v>
      </c>
      <c r="D103" s="50">
        <v>7878.1</v>
      </c>
      <c r="E103" s="50">
        <v>7878.1</v>
      </c>
      <c r="F103" s="50">
        <v>5710</v>
      </c>
      <c r="G103" s="47">
        <v>6366.8463499999998</v>
      </c>
      <c r="H103" s="47"/>
      <c r="I103" s="51">
        <f t="shared" si="5"/>
        <v>656.8463499999998</v>
      </c>
      <c r="J103" s="52">
        <f t="shared" si="7"/>
        <v>1.1150343870402801</v>
      </c>
      <c r="K103" s="52">
        <f t="shared" si="6"/>
        <v>0.80817028852134387</v>
      </c>
      <c r="L103" s="53">
        <f t="shared" si="4"/>
        <v>-1511.2536500000006</v>
      </c>
      <c r="M103" s="39"/>
      <c r="N103" s="24"/>
      <c r="O103" s="24"/>
    </row>
    <row r="104" spans="1:15" s="25" customFormat="1" ht="126.75" customHeight="1" x14ac:dyDescent="0.45">
      <c r="A104" s="54"/>
      <c r="B104" s="59">
        <v>22011800</v>
      </c>
      <c r="C104" s="49" t="s">
        <v>115</v>
      </c>
      <c r="D104" s="50">
        <v>974</v>
      </c>
      <c r="E104" s="50">
        <v>974</v>
      </c>
      <c r="F104" s="50">
        <v>743.5</v>
      </c>
      <c r="G104" s="47">
        <v>552.21261000000004</v>
      </c>
      <c r="H104" s="47"/>
      <c r="I104" s="51">
        <f t="shared" si="5"/>
        <v>-191.28738999999996</v>
      </c>
      <c r="J104" s="52">
        <f t="shared" si="7"/>
        <v>0.74272039004707469</v>
      </c>
      <c r="K104" s="52">
        <f t="shared" si="6"/>
        <v>0.56695339835728953</v>
      </c>
      <c r="L104" s="53">
        <f t="shared" si="4"/>
        <v>-421.78738999999996</v>
      </c>
      <c r="M104" s="39"/>
      <c r="N104" s="24"/>
      <c r="O104" s="24"/>
    </row>
    <row r="105" spans="1:15" s="25" customFormat="1" ht="71.25" customHeight="1" x14ac:dyDescent="0.45">
      <c r="A105" s="54"/>
      <c r="B105" s="59">
        <v>22012500</v>
      </c>
      <c r="C105" s="49" t="s">
        <v>116</v>
      </c>
      <c r="D105" s="50"/>
      <c r="E105" s="50">
        <v>0</v>
      </c>
      <c r="F105" s="50">
        <v>0</v>
      </c>
      <c r="G105" s="47">
        <v>7439.35394</v>
      </c>
      <c r="H105" s="47"/>
      <c r="I105" s="51">
        <f t="shared" si="5"/>
        <v>7439.35394</v>
      </c>
      <c r="J105" s="52">
        <v>0</v>
      </c>
      <c r="K105" s="52">
        <v>0</v>
      </c>
      <c r="L105" s="53">
        <f t="shared" si="4"/>
        <v>7439.35394</v>
      </c>
      <c r="M105" s="39"/>
      <c r="N105" s="24"/>
      <c r="O105" s="24"/>
    </row>
    <row r="106" spans="1:15" s="25" customFormat="1" ht="111" customHeight="1" x14ac:dyDescent="0.45">
      <c r="A106" s="54"/>
      <c r="B106" s="43">
        <v>22080000</v>
      </c>
      <c r="C106" s="44" t="s">
        <v>117</v>
      </c>
      <c r="D106" s="45">
        <v>4496.8</v>
      </c>
      <c r="E106" s="45">
        <v>4496.8</v>
      </c>
      <c r="F106" s="58">
        <f>F107</f>
        <v>3085</v>
      </c>
      <c r="G106" s="58">
        <f>G107</f>
        <v>2864.6956599999999</v>
      </c>
      <c r="H106" s="47"/>
      <c r="I106" s="34">
        <f t="shared" si="5"/>
        <v>-220.30434000000014</v>
      </c>
      <c r="J106" s="37">
        <f t="shared" si="7"/>
        <v>0.92858854457050244</v>
      </c>
      <c r="K106" s="37">
        <f t="shared" si="6"/>
        <v>0.63705205034691326</v>
      </c>
      <c r="L106" s="38">
        <f t="shared" si="4"/>
        <v>-1632.1043400000003</v>
      </c>
      <c r="M106" s="39"/>
      <c r="N106" s="24"/>
      <c r="O106" s="24"/>
    </row>
    <row r="107" spans="1:15" s="25" customFormat="1" ht="256.5" customHeight="1" x14ac:dyDescent="0.45">
      <c r="A107" s="54"/>
      <c r="B107" s="48">
        <v>22080402</v>
      </c>
      <c r="C107" s="49" t="s">
        <v>118</v>
      </c>
      <c r="D107" s="50">
        <v>4496.8</v>
      </c>
      <c r="E107" s="50">
        <v>4496.8</v>
      </c>
      <c r="F107" s="50">
        <v>3085</v>
      </c>
      <c r="G107" s="47">
        <f>358.94762+2505.74804</f>
        <v>2864.6956599999999</v>
      </c>
      <c r="H107" s="47"/>
      <c r="I107" s="51">
        <f t="shared" si="5"/>
        <v>-220.30434000000014</v>
      </c>
      <c r="J107" s="52">
        <f t="shared" si="7"/>
        <v>0.92858854457050244</v>
      </c>
      <c r="K107" s="52">
        <f t="shared" si="6"/>
        <v>0.63705205034691326</v>
      </c>
      <c r="L107" s="53">
        <f t="shared" si="4"/>
        <v>-1632.1043400000003</v>
      </c>
      <c r="M107" s="39"/>
      <c r="N107" s="24"/>
      <c r="O107" s="24"/>
    </row>
    <row r="108" spans="1:15" s="25" customFormat="1" ht="59.25" customHeight="1" x14ac:dyDescent="0.45">
      <c r="A108" s="54"/>
      <c r="B108" s="43">
        <v>22090000</v>
      </c>
      <c r="C108" s="44" t="s">
        <v>119</v>
      </c>
      <c r="D108" s="60">
        <v>601.79999999999995</v>
      </c>
      <c r="E108" s="60">
        <v>601.79999999999995</v>
      </c>
      <c r="F108" s="58">
        <f>F109+F110+F111+F112</f>
        <v>372.1</v>
      </c>
      <c r="G108" s="58">
        <f>G109+G110+G111+G112</f>
        <v>2393.18444</v>
      </c>
      <c r="H108" s="47"/>
      <c r="I108" s="34">
        <f t="shared" si="5"/>
        <v>2021.0844400000001</v>
      </c>
      <c r="J108" s="37">
        <f t="shared" si="7"/>
        <v>6.4315625907014242</v>
      </c>
      <c r="K108" s="37">
        <f t="shared" si="6"/>
        <v>3.9767106015287474</v>
      </c>
      <c r="L108" s="38">
        <f t="shared" si="4"/>
        <v>1791.38444</v>
      </c>
      <c r="M108" s="39"/>
      <c r="N108" s="24"/>
      <c r="O108" s="24"/>
    </row>
    <row r="109" spans="1:15" s="25" customFormat="1" ht="124.5" customHeight="1" x14ac:dyDescent="0.45">
      <c r="A109" s="54"/>
      <c r="B109" s="48">
        <v>22090100</v>
      </c>
      <c r="C109" s="49" t="s">
        <v>120</v>
      </c>
      <c r="D109" s="50">
        <v>549</v>
      </c>
      <c r="E109" s="50">
        <v>549</v>
      </c>
      <c r="F109" s="50">
        <v>332.5</v>
      </c>
      <c r="G109" s="47">
        <v>542.32685000000004</v>
      </c>
      <c r="H109" s="47"/>
      <c r="I109" s="51">
        <f t="shared" si="5"/>
        <v>209.82685000000004</v>
      </c>
      <c r="J109" s="52">
        <f t="shared" si="7"/>
        <v>1.631058195488722</v>
      </c>
      <c r="K109" s="52">
        <f t="shared" si="6"/>
        <v>0.98784489981785073</v>
      </c>
      <c r="L109" s="53">
        <f t="shared" si="4"/>
        <v>-6.6731499999999642</v>
      </c>
      <c r="M109" s="39"/>
      <c r="N109" s="24"/>
      <c r="O109" s="24"/>
    </row>
    <row r="110" spans="1:15" s="25" customFormat="1" ht="93.75" customHeight="1" x14ac:dyDescent="0.45">
      <c r="A110" s="54"/>
      <c r="B110" s="48">
        <v>22090200</v>
      </c>
      <c r="C110" s="49" t="s">
        <v>121</v>
      </c>
      <c r="D110" s="50">
        <v>0</v>
      </c>
      <c r="E110" s="50">
        <v>0</v>
      </c>
      <c r="F110" s="50">
        <v>0</v>
      </c>
      <c r="G110" s="47">
        <v>336.21588000000003</v>
      </c>
      <c r="H110" s="47"/>
      <c r="I110" s="51">
        <f t="shared" si="5"/>
        <v>336.21588000000003</v>
      </c>
      <c r="J110" s="52">
        <v>0</v>
      </c>
      <c r="K110" s="52">
        <v>0</v>
      </c>
      <c r="L110" s="53">
        <f t="shared" si="4"/>
        <v>336.21588000000003</v>
      </c>
      <c r="M110" s="39"/>
      <c r="N110" s="24"/>
      <c r="O110" s="24"/>
    </row>
    <row r="111" spans="1:15" s="25" customFormat="1" ht="272.25" customHeight="1" x14ac:dyDescent="0.45">
      <c r="A111" s="54"/>
      <c r="B111" s="48">
        <v>22090300</v>
      </c>
      <c r="C111" s="49" t="s">
        <v>122</v>
      </c>
      <c r="D111" s="50">
        <v>0</v>
      </c>
      <c r="E111" s="50">
        <v>0</v>
      </c>
      <c r="F111" s="50">
        <v>0</v>
      </c>
      <c r="G111" s="47">
        <v>18.172270000000001</v>
      </c>
      <c r="H111" s="47"/>
      <c r="I111" s="51">
        <f t="shared" si="5"/>
        <v>18.172270000000001</v>
      </c>
      <c r="J111" s="52">
        <v>0</v>
      </c>
      <c r="K111" s="52">
        <v>0</v>
      </c>
      <c r="L111" s="53">
        <f t="shared" si="4"/>
        <v>18.172270000000001</v>
      </c>
      <c r="M111" s="39"/>
      <c r="N111" s="24"/>
      <c r="O111" s="24"/>
    </row>
    <row r="112" spans="1:15" s="25" customFormat="1" ht="210.75" customHeight="1" x14ac:dyDescent="0.45">
      <c r="A112" s="54"/>
      <c r="B112" s="48">
        <v>22090400</v>
      </c>
      <c r="C112" s="49" t="s">
        <v>123</v>
      </c>
      <c r="D112" s="50">
        <v>52.8</v>
      </c>
      <c r="E112" s="50">
        <v>52.8</v>
      </c>
      <c r="F112" s="50">
        <v>39.6</v>
      </c>
      <c r="G112" s="47">
        <v>1496.4694400000001</v>
      </c>
      <c r="H112" s="47"/>
      <c r="I112" s="51">
        <f t="shared" si="5"/>
        <v>1456.8694400000002</v>
      </c>
      <c r="J112" s="52">
        <f t="shared" si="7"/>
        <v>37.789632323232325</v>
      </c>
      <c r="K112" s="52">
        <f t="shared" si="6"/>
        <v>28.342224242424244</v>
      </c>
      <c r="L112" s="53">
        <f t="shared" si="4"/>
        <v>1443.6694400000001</v>
      </c>
      <c r="M112" s="39"/>
      <c r="N112" s="24"/>
      <c r="O112" s="24"/>
    </row>
    <row r="113" spans="1:15" s="25" customFormat="1" ht="62.25" customHeight="1" x14ac:dyDescent="0.45">
      <c r="A113" s="54"/>
      <c r="B113" s="55">
        <v>24000000</v>
      </c>
      <c r="C113" s="44" t="s">
        <v>124</v>
      </c>
      <c r="D113" s="60">
        <v>162.30000000000001</v>
      </c>
      <c r="E113" s="60">
        <v>162.30000000000001</v>
      </c>
      <c r="F113" s="58">
        <f>F115+F114</f>
        <v>102.3</v>
      </c>
      <c r="G113" s="58">
        <f>G115+G114</f>
        <v>122.12685</v>
      </c>
      <c r="H113" s="65"/>
      <c r="I113" s="34">
        <f t="shared" si="5"/>
        <v>19.826850000000007</v>
      </c>
      <c r="J113" s="37">
        <f t="shared" si="7"/>
        <v>1.1938108504398828</v>
      </c>
      <c r="K113" s="37">
        <f t="shared" si="6"/>
        <v>0.75247597042513859</v>
      </c>
      <c r="L113" s="38">
        <f t="shared" si="4"/>
        <v>-40.173150000000007</v>
      </c>
      <c r="M113" s="39"/>
      <c r="N113" s="24"/>
      <c r="O113" s="24"/>
    </row>
    <row r="114" spans="1:15" s="25" customFormat="1" ht="216" customHeight="1" x14ac:dyDescent="0.45">
      <c r="A114" s="54"/>
      <c r="B114" s="59">
        <v>24030000</v>
      </c>
      <c r="C114" s="49" t="s">
        <v>125</v>
      </c>
      <c r="D114" s="50">
        <v>20</v>
      </c>
      <c r="E114" s="50">
        <v>20</v>
      </c>
      <c r="F114" s="50">
        <v>0</v>
      </c>
      <c r="G114" s="47">
        <v>0</v>
      </c>
      <c r="H114" s="47"/>
      <c r="I114" s="51">
        <f t="shared" si="5"/>
        <v>0</v>
      </c>
      <c r="J114" s="52">
        <v>0</v>
      </c>
      <c r="K114" s="52">
        <f t="shared" si="6"/>
        <v>0</v>
      </c>
      <c r="L114" s="53">
        <f t="shared" si="4"/>
        <v>-20</v>
      </c>
      <c r="M114" s="39"/>
      <c r="N114" s="24"/>
      <c r="O114" s="24"/>
    </row>
    <row r="115" spans="1:15" s="25" customFormat="1" ht="64.5" x14ac:dyDescent="0.45">
      <c r="A115" s="54"/>
      <c r="B115" s="48">
        <v>24060000</v>
      </c>
      <c r="C115" s="64" t="s">
        <v>126</v>
      </c>
      <c r="D115" s="50">
        <v>142.30000000000001</v>
      </c>
      <c r="E115" s="50">
        <v>142.30000000000001</v>
      </c>
      <c r="F115" s="47">
        <f>F116</f>
        <v>102.3</v>
      </c>
      <c r="G115" s="47">
        <f>G116</f>
        <v>122.12685</v>
      </c>
      <c r="H115" s="47"/>
      <c r="I115" s="51">
        <f t="shared" si="5"/>
        <v>19.826850000000007</v>
      </c>
      <c r="J115" s="52">
        <f t="shared" si="7"/>
        <v>1.1938108504398828</v>
      </c>
      <c r="K115" s="52">
        <f t="shared" si="6"/>
        <v>0.85823506676036543</v>
      </c>
      <c r="L115" s="53">
        <f t="shared" si="4"/>
        <v>-20.173150000000007</v>
      </c>
      <c r="M115" s="39"/>
      <c r="N115" s="24"/>
      <c r="O115" s="24"/>
    </row>
    <row r="116" spans="1:15" s="25" customFormat="1" ht="64.5" x14ac:dyDescent="0.45">
      <c r="A116" s="54"/>
      <c r="B116" s="48">
        <v>24060300</v>
      </c>
      <c r="C116" s="64" t="s">
        <v>127</v>
      </c>
      <c r="D116" s="66">
        <v>142.30000000000001</v>
      </c>
      <c r="E116" s="66">
        <v>142.30000000000001</v>
      </c>
      <c r="F116" s="66">
        <v>102.3</v>
      </c>
      <c r="G116" s="67">
        <v>122.12685</v>
      </c>
      <c r="H116" s="47"/>
      <c r="I116" s="51">
        <f t="shared" si="5"/>
        <v>19.826850000000007</v>
      </c>
      <c r="J116" s="52">
        <f t="shared" si="7"/>
        <v>1.1938108504398828</v>
      </c>
      <c r="K116" s="52">
        <f t="shared" si="6"/>
        <v>0.85823506676036543</v>
      </c>
      <c r="L116" s="53">
        <f t="shared" si="4"/>
        <v>-20.173150000000007</v>
      </c>
      <c r="M116" s="39"/>
      <c r="N116" s="24"/>
      <c r="O116" s="24"/>
    </row>
    <row r="117" spans="1:15" s="25" customFormat="1" ht="64.5" x14ac:dyDescent="0.45">
      <c r="A117" s="54"/>
      <c r="B117" s="55">
        <v>30000000</v>
      </c>
      <c r="C117" s="68" t="s">
        <v>128</v>
      </c>
      <c r="D117" s="45">
        <v>48.4</v>
      </c>
      <c r="E117" s="45">
        <v>48.4</v>
      </c>
      <c r="F117" s="46">
        <f>F118</f>
        <v>29.4</v>
      </c>
      <c r="G117" s="46">
        <f>G118</f>
        <v>17.7178</v>
      </c>
      <c r="H117" s="69"/>
      <c r="I117" s="34">
        <f t="shared" si="5"/>
        <v>-11.682199999999998</v>
      </c>
      <c r="J117" s="37">
        <f t="shared" si="7"/>
        <v>0.60264625850340137</v>
      </c>
      <c r="K117" s="37">
        <f t="shared" si="6"/>
        <v>0.36607024793388432</v>
      </c>
      <c r="L117" s="38">
        <f t="shared" si="4"/>
        <v>-30.682199999999998</v>
      </c>
      <c r="M117" s="39"/>
      <c r="N117" s="24"/>
      <c r="O117" s="24"/>
    </row>
    <row r="118" spans="1:15" s="25" customFormat="1" ht="75.75" customHeight="1" x14ac:dyDescent="0.45">
      <c r="A118" s="54"/>
      <c r="B118" s="43">
        <v>31000000</v>
      </c>
      <c r="C118" s="44" t="s">
        <v>129</v>
      </c>
      <c r="D118" s="70">
        <v>48.4</v>
      </c>
      <c r="E118" s="70">
        <v>48.4</v>
      </c>
      <c r="F118" s="71">
        <f>F119</f>
        <v>29.4</v>
      </c>
      <c r="G118" s="71">
        <f>G119</f>
        <v>17.7178</v>
      </c>
      <c r="H118" s="47"/>
      <c r="I118" s="51">
        <f t="shared" si="5"/>
        <v>-11.682199999999998</v>
      </c>
      <c r="J118" s="52">
        <f t="shared" si="7"/>
        <v>0.60264625850340137</v>
      </c>
      <c r="K118" s="52">
        <f t="shared" si="6"/>
        <v>0.36607024793388432</v>
      </c>
      <c r="L118" s="53">
        <f t="shared" si="4"/>
        <v>-30.682199999999998</v>
      </c>
      <c r="M118" s="39"/>
      <c r="N118" s="24"/>
      <c r="O118" s="24"/>
    </row>
    <row r="119" spans="1:15" s="25" customFormat="1" ht="324" customHeight="1" thickBot="1" x14ac:dyDescent="0.5">
      <c r="A119" s="72"/>
      <c r="B119" s="73">
        <v>31010200</v>
      </c>
      <c r="C119" s="74" t="s">
        <v>130</v>
      </c>
      <c r="D119" s="75">
        <v>48.4</v>
      </c>
      <c r="E119" s="75">
        <v>48.4</v>
      </c>
      <c r="F119" s="75">
        <v>29.4</v>
      </c>
      <c r="G119" s="76">
        <v>17.7178</v>
      </c>
      <c r="H119" s="76"/>
      <c r="I119" s="51">
        <f t="shared" si="5"/>
        <v>-11.682199999999998</v>
      </c>
      <c r="J119" s="52">
        <f t="shared" si="7"/>
        <v>0.60264625850340137</v>
      </c>
      <c r="K119" s="52">
        <f t="shared" si="6"/>
        <v>0.36607024793388432</v>
      </c>
      <c r="L119" s="53">
        <f t="shared" si="4"/>
        <v>-30.682199999999998</v>
      </c>
      <c r="M119" s="39"/>
      <c r="N119" s="24"/>
      <c r="O119" s="24"/>
    </row>
    <row r="120" spans="1:15" s="80" customFormat="1" ht="46.5" hidden="1" customHeight="1" x14ac:dyDescent="0.45">
      <c r="A120" s="77"/>
      <c r="B120" s="78"/>
      <c r="C120" s="79"/>
      <c r="D120" s="71"/>
      <c r="E120" s="71"/>
      <c r="F120" s="71"/>
      <c r="G120" s="71"/>
      <c r="H120" s="71"/>
      <c r="I120" s="51">
        <f t="shared" si="5"/>
        <v>0</v>
      </c>
      <c r="J120" s="52" t="e">
        <f t="shared" si="7"/>
        <v>#DIV/0!</v>
      </c>
      <c r="K120" s="52" t="e">
        <f t="shared" si="6"/>
        <v>#DIV/0!</v>
      </c>
      <c r="L120" s="53">
        <f t="shared" si="4"/>
        <v>0</v>
      </c>
      <c r="M120" s="39"/>
      <c r="N120" s="24"/>
      <c r="O120" s="24"/>
    </row>
    <row r="121" spans="1:15" s="88" customFormat="1" ht="90.75" hidden="1" customHeight="1" x14ac:dyDescent="0.45">
      <c r="A121" s="81"/>
      <c r="B121" s="82"/>
      <c r="C121" s="83" t="s">
        <v>131</v>
      </c>
      <c r="D121" s="67"/>
      <c r="E121" s="67"/>
      <c r="F121" s="67"/>
      <c r="G121" s="84"/>
      <c r="H121" s="84"/>
      <c r="I121" s="85">
        <f t="shared" si="5"/>
        <v>0</v>
      </c>
      <c r="J121" s="86" t="e">
        <f t="shared" si="7"/>
        <v>#DIV/0!</v>
      </c>
      <c r="K121" s="86" t="e">
        <f t="shared" si="6"/>
        <v>#DIV/0!</v>
      </c>
      <c r="L121" s="87">
        <f t="shared" si="4"/>
        <v>0</v>
      </c>
      <c r="M121" s="39"/>
      <c r="N121" s="24"/>
      <c r="O121" s="24"/>
    </row>
    <row r="122" spans="1:15" s="88" customFormat="1" ht="75" customHeight="1" thickBot="1" x14ac:dyDescent="0.5">
      <c r="A122" s="89"/>
      <c r="B122" s="90"/>
      <c r="C122" s="91" t="s">
        <v>132</v>
      </c>
      <c r="D122" s="92">
        <v>1096783</v>
      </c>
      <c r="E122" s="93">
        <f>E5+E88+E117</f>
        <v>1393427.7999999998</v>
      </c>
      <c r="F122" s="93">
        <f>F5+F88+F117</f>
        <v>1095621.3</v>
      </c>
      <c r="G122" s="93">
        <f>G5+G88+G117</f>
        <v>1240627.00095</v>
      </c>
      <c r="H122" s="94"/>
      <c r="I122" s="95">
        <f>G122-F122</f>
        <v>145005.70094999997</v>
      </c>
      <c r="J122" s="96">
        <f t="shared" si="7"/>
        <v>1.1323502025289212</v>
      </c>
      <c r="K122" s="96">
        <f t="shared" si="6"/>
        <v>0.89034178947054177</v>
      </c>
      <c r="L122" s="97">
        <f>G122-E122</f>
        <v>-152800.7990499998</v>
      </c>
      <c r="M122" s="39"/>
      <c r="N122" s="24"/>
      <c r="O122" s="24"/>
    </row>
    <row r="123" spans="1:15" s="25" customFormat="1" ht="68.25" customHeight="1" x14ac:dyDescent="0.4">
      <c r="A123" s="98"/>
      <c r="B123" s="99"/>
      <c r="C123" s="100"/>
      <c r="D123" s="101"/>
      <c r="E123" s="101"/>
      <c r="F123" s="101"/>
      <c r="G123" s="102"/>
      <c r="H123" s="102"/>
      <c r="I123" s="103"/>
      <c r="J123" s="104"/>
      <c r="K123" s="104"/>
      <c r="L123" s="103"/>
      <c r="M123" s="24"/>
      <c r="N123" s="24"/>
      <c r="O123" s="24"/>
    </row>
    <row r="124" spans="1:15" s="25" customFormat="1" ht="92.25" customHeight="1" x14ac:dyDescent="0.4">
      <c r="A124" s="105"/>
      <c r="B124" s="106"/>
      <c r="C124" s="107"/>
      <c r="D124" s="108"/>
      <c r="E124" s="108"/>
      <c r="F124" s="108"/>
      <c r="G124" s="109"/>
      <c r="H124" s="110"/>
      <c r="I124" s="111"/>
      <c r="J124" s="112"/>
      <c r="K124" s="112"/>
      <c r="L124" s="113"/>
      <c r="M124" s="24"/>
      <c r="N124" s="24"/>
      <c r="O124" s="24"/>
    </row>
    <row r="125" spans="1:15" s="25" customFormat="1" ht="36" customHeight="1" x14ac:dyDescent="0.4">
      <c r="A125" s="114"/>
      <c r="B125" s="115"/>
      <c r="C125" s="116"/>
      <c r="D125" s="117"/>
      <c r="E125" s="117"/>
      <c r="F125" s="117"/>
      <c r="G125" s="118"/>
      <c r="H125" s="118"/>
      <c r="I125" s="119"/>
      <c r="J125" s="120"/>
      <c r="K125" s="120"/>
      <c r="L125" s="121"/>
      <c r="M125" s="24"/>
      <c r="N125" s="24"/>
      <c r="O125" s="24"/>
    </row>
    <row r="126" spans="1:15" s="25" customFormat="1" ht="30.75" x14ac:dyDescent="0.4">
      <c r="A126" s="114"/>
      <c r="B126" s="122"/>
      <c r="C126" s="116"/>
      <c r="D126" s="117"/>
      <c r="E126" s="117"/>
      <c r="F126" s="117"/>
      <c r="G126" s="118"/>
      <c r="H126" s="118"/>
      <c r="I126" s="119"/>
      <c r="J126" s="120"/>
      <c r="K126" s="120"/>
      <c r="L126" s="121"/>
      <c r="M126" s="24"/>
      <c r="N126" s="24"/>
      <c r="O126" s="24"/>
    </row>
    <row r="127" spans="1:15" s="25" customFormat="1" ht="39.75" customHeight="1" x14ac:dyDescent="0.4">
      <c r="A127" s="114"/>
      <c r="B127" s="122"/>
      <c r="C127" s="116"/>
      <c r="D127" s="117"/>
      <c r="E127" s="117"/>
      <c r="F127" s="117"/>
      <c r="G127" s="118"/>
      <c r="H127" s="118"/>
      <c r="I127" s="119"/>
      <c r="J127" s="120"/>
      <c r="K127" s="120"/>
      <c r="L127" s="121"/>
      <c r="M127" s="24"/>
      <c r="N127" s="24"/>
      <c r="O127" s="24"/>
    </row>
    <row r="128" spans="1:15" s="25" customFormat="1" ht="61.5" customHeight="1" x14ac:dyDescent="0.4">
      <c r="A128" s="114"/>
      <c r="B128" s="123"/>
      <c r="C128" s="124"/>
      <c r="D128" s="125"/>
      <c r="E128" s="125"/>
      <c r="F128" s="126"/>
      <c r="G128" s="118"/>
      <c r="H128" s="118"/>
      <c r="I128" s="119"/>
      <c r="J128" s="120"/>
      <c r="K128" s="120"/>
      <c r="L128" s="121"/>
      <c r="M128" s="24"/>
      <c r="N128" s="24"/>
      <c r="O128" s="24"/>
    </row>
    <row r="129" spans="1:15" s="25" customFormat="1" ht="59.25" hidden="1" customHeight="1" x14ac:dyDescent="0.4">
      <c r="A129" s="114"/>
      <c r="B129" s="123"/>
      <c r="C129" s="124"/>
      <c r="D129" s="125"/>
      <c r="E129" s="125"/>
      <c r="F129" s="126"/>
      <c r="G129" s="118"/>
      <c r="H129" s="118"/>
      <c r="I129" s="119"/>
      <c r="J129" s="120"/>
      <c r="K129" s="120"/>
      <c r="L129" s="121"/>
      <c r="M129" s="24"/>
      <c r="N129" s="24"/>
      <c r="O129" s="24"/>
    </row>
    <row r="130" spans="1:15" s="25" customFormat="1" ht="69" hidden="1" customHeight="1" x14ac:dyDescent="0.4">
      <c r="A130" s="114"/>
      <c r="B130" s="122"/>
      <c r="C130" s="116"/>
      <c r="D130" s="117"/>
      <c r="E130" s="117"/>
      <c r="F130" s="126"/>
      <c r="G130" s="118"/>
      <c r="H130" s="118"/>
      <c r="I130" s="119"/>
      <c r="J130" s="120"/>
      <c r="K130" s="120"/>
      <c r="L130" s="121"/>
      <c r="M130" s="24"/>
      <c r="N130" s="24"/>
      <c r="O130" s="24"/>
    </row>
    <row r="131" spans="1:15" s="25" customFormat="1" ht="103.5" customHeight="1" x14ac:dyDescent="0.4">
      <c r="A131" s="114"/>
      <c r="B131" s="122"/>
      <c r="C131" s="116"/>
      <c r="D131" s="117"/>
      <c r="E131" s="117"/>
      <c r="F131" s="117"/>
      <c r="G131" s="118"/>
      <c r="H131" s="118"/>
      <c r="I131" s="119"/>
      <c r="J131" s="120"/>
      <c r="K131" s="120"/>
      <c r="L131" s="121"/>
      <c r="M131" s="24"/>
      <c r="N131" s="24"/>
      <c r="O131" s="24"/>
    </row>
    <row r="132" spans="1:15" s="25" customFormat="1" ht="30.75" x14ac:dyDescent="0.4">
      <c r="A132" s="114"/>
      <c r="B132" s="122"/>
      <c r="C132" s="116"/>
      <c r="D132" s="117"/>
      <c r="E132" s="117"/>
      <c r="F132" s="126"/>
      <c r="G132" s="118"/>
      <c r="H132" s="118"/>
      <c r="I132" s="119"/>
      <c r="J132" s="120"/>
      <c r="K132" s="120"/>
      <c r="L132" s="121"/>
      <c r="M132" s="24"/>
      <c r="N132" s="24"/>
      <c r="O132" s="24"/>
    </row>
    <row r="133" spans="1:15" s="25" customFormat="1" ht="30.75" hidden="1" x14ac:dyDescent="0.4">
      <c r="A133" s="114"/>
      <c r="B133" s="122"/>
      <c r="C133" s="116"/>
      <c r="D133" s="117"/>
      <c r="E133" s="117"/>
      <c r="F133" s="126"/>
      <c r="G133" s="118"/>
      <c r="H133" s="118"/>
      <c r="I133" s="119"/>
      <c r="J133" s="120"/>
      <c r="K133" s="120"/>
      <c r="L133" s="121"/>
      <c r="M133" s="24"/>
      <c r="N133" s="24"/>
      <c r="O133" s="24"/>
    </row>
    <row r="134" spans="1:15" s="25" customFormat="1" ht="163.5" customHeight="1" x14ac:dyDescent="0.4">
      <c r="A134" s="114"/>
      <c r="B134" s="122"/>
      <c r="C134" s="116"/>
      <c r="D134" s="117"/>
      <c r="E134" s="117"/>
      <c r="F134" s="117"/>
      <c r="G134" s="118"/>
      <c r="H134" s="118"/>
      <c r="I134" s="119"/>
      <c r="J134" s="120"/>
      <c r="K134" s="120"/>
      <c r="L134" s="121"/>
      <c r="M134" s="24"/>
      <c r="N134" s="24"/>
      <c r="O134" s="24"/>
    </row>
    <row r="135" spans="1:15" s="25" customFormat="1" ht="30.75" x14ac:dyDescent="0.4">
      <c r="A135" s="114"/>
      <c r="B135" s="122"/>
      <c r="C135" s="116"/>
      <c r="D135" s="117"/>
      <c r="E135" s="117"/>
      <c r="F135" s="117"/>
      <c r="G135" s="118"/>
      <c r="H135" s="118"/>
      <c r="I135" s="119"/>
      <c r="J135" s="120"/>
      <c r="K135" s="120"/>
      <c r="L135" s="121"/>
      <c r="M135" s="24"/>
      <c r="N135" s="24"/>
      <c r="O135" s="24"/>
    </row>
    <row r="136" spans="1:15" s="25" customFormat="1" ht="30.75" x14ac:dyDescent="0.4">
      <c r="A136" s="114"/>
      <c r="B136" s="122"/>
      <c r="C136" s="116"/>
      <c r="D136" s="117"/>
      <c r="E136" s="117"/>
      <c r="F136" s="117"/>
      <c r="G136" s="118"/>
      <c r="H136" s="118"/>
      <c r="I136" s="119"/>
      <c r="J136" s="120"/>
      <c r="K136" s="120"/>
      <c r="L136" s="121"/>
      <c r="M136" s="24"/>
      <c r="N136" s="24"/>
      <c r="O136" s="24"/>
    </row>
    <row r="137" spans="1:15" s="25" customFormat="1" ht="30.75" hidden="1" x14ac:dyDescent="0.4">
      <c r="A137" s="114"/>
      <c r="B137" s="122"/>
      <c r="C137" s="116"/>
      <c r="D137" s="117"/>
      <c r="E137" s="117"/>
      <c r="F137" s="126"/>
      <c r="G137" s="118"/>
      <c r="H137" s="118"/>
      <c r="I137" s="119"/>
      <c r="J137" s="120"/>
      <c r="K137" s="120"/>
      <c r="L137" s="121"/>
      <c r="M137" s="24"/>
      <c r="N137" s="24"/>
      <c r="O137" s="24"/>
    </row>
    <row r="138" spans="1:15" s="25" customFormat="1" ht="91.5" customHeight="1" x14ac:dyDescent="0.4">
      <c r="A138" s="114"/>
      <c r="B138" s="122"/>
      <c r="C138" s="116"/>
      <c r="D138" s="117"/>
      <c r="E138" s="117"/>
      <c r="F138" s="117"/>
      <c r="G138" s="118"/>
      <c r="H138" s="118"/>
      <c r="I138" s="119"/>
      <c r="J138" s="120"/>
      <c r="K138" s="120"/>
      <c r="L138" s="121"/>
      <c r="M138" s="24"/>
      <c r="N138" s="24"/>
      <c r="O138" s="24"/>
    </row>
    <row r="139" spans="1:15" s="25" customFormat="1" ht="135.75" customHeight="1" x14ac:dyDescent="0.4">
      <c r="A139" s="114"/>
      <c r="B139" s="122"/>
      <c r="C139" s="116"/>
      <c r="D139" s="117"/>
      <c r="E139" s="117"/>
      <c r="F139" s="117"/>
      <c r="G139" s="118"/>
      <c r="H139" s="118"/>
      <c r="I139" s="119"/>
      <c r="J139" s="120"/>
      <c r="K139" s="120"/>
      <c r="L139" s="121"/>
      <c r="M139" s="24"/>
      <c r="N139" s="24"/>
      <c r="O139" s="24"/>
    </row>
    <row r="140" spans="1:15" s="25" customFormat="1" ht="36" customHeight="1" x14ac:dyDescent="0.4">
      <c r="A140" s="114"/>
      <c r="B140" s="122"/>
      <c r="C140" s="116"/>
      <c r="D140" s="117"/>
      <c r="E140" s="117"/>
      <c r="F140" s="117"/>
      <c r="G140" s="118"/>
      <c r="H140" s="118"/>
      <c r="I140" s="119"/>
      <c r="J140" s="120"/>
      <c r="K140" s="120"/>
      <c r="L140" s="121"/>
      <c r="M140" s="24"/>
      <c r="N140" s="24"/>
      <c r="O140" s="24"/>
    </row>
    <row r="141" spans="1:15" s="25" customFormat="1" ht="32.25" hidden="1" customHeight="1" x14ac:dyDescent="0.4">
      <c r="A141" s="114"/>
      <c r="B141" s="123"/>
      <c r="C141" s="124"/>
      <c r="D141" s="125"/>
      <c r="E141" s="125"/>
      <c r="F141" s="126"/>
      <c r="G141" s="118"/>
      <c r="H141" s="118"/>
      <c r="I141" s="119"/>
      <c r="J141" s="120"/>
      <c r="K141" s="120"/>
      <c r="L141" s="121"/>
      <c r="M141" s="24"/>
      <c r="N141" s="24"/>
      <c r="O141" s="24"/>
    </row>
    <row r="142" spans="1:15" s="25" customFormat="1" ht="50.25" hidden="1" customHeight="1" x14ac:dyDescent="0.4">
      <c r="A142" s="114"/>
      <c r="B142" s="123"/>
      <c r="C142" s="124"/>
      <c r="D142" s="125"/>
      <c r="E142" s="125"/>
      <c r="F142" s="126"/>
      <c r="G142" s="118"/>
      <c r="H142" s="118"/>
      <c r="I142" s="119"/>
      <c r="J142" s="120"/>
      <c r="K142" s="120"/>
      <c r="L142" s="121"/>
      <c r="M142" s="24"/>
      <c r="N142" s="24"/>
      <c r="O142" s="24"/>
    </row>
    <row r="143" spans="1:15" s="128" customFormat="1" ht="160.5" customHeight="1" thickBot="1" x14ac:dyDescent="0.45">
      <c r="A143" s="127"/>
      <c r="B143" s="123"/>
      <c r="C143" s="116"/>
      <c r="D143" s="117"/>
      <c r="E143" s="117"/>
      <c r="F143" s="117"/>
      <c r="G143" s="118"/>
      <c r="H143" s="118"/>
      <c r="I143" s="119"/>
      <c r="J143" s="120"/>
      <c r="K143" s="120"/>
      <c r="L143" s="121"/>
      <c r="M143" s="24"/>
      <c r="N143" s="24"/>
      <c r="O143" s="24"/>
    </row>
    <row r="144" spans="1:15" s="80" customFormat="1" ht="49.5" hidden="1" customHeight="1" x14ac:dyDescent="0.45">
      <c r="A144" s="129"/>
      <c r="B144" s="130"/>
      <c r="C144" s="131"/>
      <c r="D144" s="132"/>
      <c r="E144" s="132"/>
      <c r="F144" s="132"/>
      <c r="G144" s="132"/>
      <c r="H144" s="132"/>
      <c r="I144" s="119"/>
      <c r="J144" s="133"/>
      <c r="K144" s="120"/>
      <c r="L144" s="121"/>
      <c r="M144" s="24"/>
      <c r="N144" s="24"/>
      <c r="O144" s="24"/>
    </row>
    <row r="145" spans="1:15" s="140" customFormat="1" ht="100.5" hidden="1" customHeight="1" x14ac:dyDescent="0.45">
      <c r="A145" s="134"/>
      <c r="B145" s="130"/>
      <c r="C145" s="135"/>
      <c r="D145" s="136"/>
      <c r="E145" s="136"/>
      <c r="F145" s="136"/>
      <c r="G145" s="136"/>
      <c r="H145" s="136"/>
      <c r="I145" s="137"/>
      <c r="J145" s="138"/>
      <c r="K145" s="133"/>
      <c r="L145" s="139"/>
      <c r="M145" s="24"/>
      <c r="N145" s="24"/>
      <c r="O145" s="24"/>
    </row>
    <row r="146" spans="1:15" s="148" customFormat="1" ht="54" customHeight="1" thickBot="1" x14ac:dyDescent="0.45">
      <c r="A146" s="141"/>
      <c r="B146" s="142"/>
      <c r="C146" s="143"/>
      <c r="D146" s="144"/>
      <c r="E146" s="144"/>
      <c r="F146" s="144"/>
      <c r="G146" s="144"/>
      <c r="H146" s="144"/>
      <c r="I146" s="145"/>
      <c r="J146" s="146"/>
      <c r="K146" s="146"/>
      <c r="L146" s="147"/>
      <c r="M146" s="13"/>
      <c r="N146" s="13"/>
      <c r="O146" s="13"/>
    </row>
    <row r="147" spans="1:15" x14ac:dyDescent="0.35">
      <c r="A147" s="149"/>
      <c r="B147" s="149"/>
      <c r="C147" s="149"/>
      <c r="D147" s="149"/>
      <c r="E147" s="149"/>
      <c r="F147" s="149"/>
      <c r="G147" s="149"/>
      <c r="H147" s="149"/>
      <c r="I147" s="149"/>
      <c r="J147" s="149"/>
    </row>
    <row r="148" spans="1:15" x14ac:dyDescent="0.35">
      <c r="G148" s="149"/>
      <c r="H148" s="149"/>
      <c r="I148" s="149"/>
      <c r="J148" s="149"/>
    </row>
    <row r="149" spans="1:15" x14ac:dyDescent="0.35">
      <c r="G149" s="149"/>
      <c r="H149" s="149"/>
      <c r="I149" s="149"/>
      <c r="J149" s="149"/>
    </row>
    <row r="150" spans="1:15" x14ac:dyDescent="0.35">
      <c r="G150" s="149"/>
      <c r="H150" s="149"/>
      <c r="I150" s="149"/>
      <c r="J150" s="149"/>
    </row>
    <row r="156" spans="1:15" s="151" customFormat="1" x14ac:dyDescent="0.35"/>
    <row r="157" spans="1:15" s="151" customFormat="1" x14ac:dyDescent="0.35"/>
    <row r="158" spans="1:15" s="151" customFormat="1" x14ac:dyDescent="0.35"/>
    <row r="159" spans="1:15" s="151" customFormat="1" x14ac:dyDescent="0.35"/>
    <row r="160" spans="1:15" s="151" customFormat="1" x14ac:dyDescent="0.35"/>
    <row r="161" s="151" customFormat="1" x14ac:dyDescent="0.35"/>
    <row r="162" s="151" customFormat="1" x14ac:dyDescent="0.35"/>
    <row r="163" s="151" customFormat="1" x14ac:dyDescent="0.35"/>
    <row r="164" s="151" customFormat="1" x14ac:dyDescent="0.35"/>
    <row r="165" s="151" customFormat="1" x14ac:dyDescent="0.35"/>
    <row r="166" s="151" customFormat="1" x14ac:dyDescent="0.35"/>
    <row r="167" s="151" customFormat="1" x14ac:dyDescent="0.35"/>
    <row r="168" s="151" customFormat="1" x14ac:dyDescent="0.35"/>
    <row r="169" s="151" customFormat="1" x14ac:dyDescent="0.35"/>
    <row r="170" s="151" customFormat="1" x14ac:dyDescent="0.35"/>
    <row r="171" s="151" customFormat="1" x14ac:dyDescent="0.35"/>
    <row r="172" s="151" customFormat="1" x14ac:dyDescent="0.35"/>
    <row r="173" s="151" customFormat="1" x14ac:dyDescent="0.35"/>
    <row r="174" s="151" customFormat="1" x14ac:dyDescent="0.35"/>
    <row r="175" s="151" customFormat="1" x14ac:dyDescent="0.35"/>
    <row r="176" s="151" customFormat="1" x14ac:dyDescent="0.35"/>
    <row r="177" s="151" customFormat="1" x14ac:dyDescent="0.35"/>
    <row r="178" s="151" customFormat="1" x14ac:dyDescent="0.35"/>
    <row r="179" s="151" customFormat="1" x14ac:dyDescent="0.35"/>
    <row r="180" s="151" customFormat="1" x14ac:dyDescent="0.35"/>
    <row r="181" s="151" customFormat="1" x14ac:dyDescent="0.35"/>
    <row r="182" s="151" customFormat="1" x14ac:dyDescent="0.35"/>
    <row r="183" s="151" customFormat="1" x14ac:dyDescent="0.35"/>
    <row r="184" s="151" customFormat="1" x14ac:dyDescent="0.35"/>
    <row r="185" s="151" customFormat="1" x14ac:dyDescent="0.35"/>
    <row r="186" s="151" customFormat="1" x14ac:dyDescent="0.35"/>
    <row r="187" s="151" customFormat="1" x14ac:dyDescent="0.35"/>
    <row r="188" s="151" customFormat="1" x14ac:dyDescent="0.35"/>
    <row r="189" s="151" customFormat="1" x14ac:dyDescent="0.35"/>
    <row r="190" s="151" customFormat="1" x14ac:dyDescent="0.35"/>
    <row r="191" s="151" customFormat="1" x14ac:dyDescent="0.35"/>
    <row r="192" s="151" customFormat="1" x14ac:dyDescent="0.35"/>
    <row r="193" s="151" customFormat="1" x14ac:dyDescent="0.35"/>
    <row r="194" s="151" customFormat="1" x14ac:dyDescent="0.35"/>
    <row r="195" s="151" customFormat="1" x14ac:dyDescent="0.35"/>
    <row r="196" s="151" customFormat="1" x14ac:dyDescent="0.35"/>
    <row r="197" s="151" customFormat="1" x14ac:dyDescent="0.35"/>
    <row r="198" s="151" customFormat="1" x14ac:dyDescent="0.35"/>
    <row r="199" s="151" customFormat="1" x14ac:dyDescent="0.35"/>
    <row r="200" s="151" customFormat="1" x14ac:dyDescent="0.35"/>
    <row r="201" s="151" customFormat="1" x14ac:dyDescent="0.35"/>
    <row r="202" s="151" customFormat="1" x14ac:dyDescent="0.35"/>
    <row r="203" s="151" customFormat="1" x14ac:dyDescent="0.35"/>
    <row r="204" s="151" customFormat="1" x14ac:dyDescent="0.35"/>
    <row r="205" s="151" customFormat="1" x14ac:dyDescent="0.35"/>
    <row r="206" s="151" customFormat="1" x14ac:dyDescent="0.35"/>
    <row r="207" s="151" customFormat="1" x14ac:dyDescent="0.35"/>
    <row r="208" s="151" customFormat="1" x14ac:dyDescent="0.35"/>
    <row r="209" s="151" customFormat="1" x14ac:dyDescent="0.35"/>
    <row r="210" s="151" customFormat="1" x14ac:dyDescent="0.35"/>
    <row r="211" s="151" customFormat="1" x14ac:dyDescent="0.35"/>
    <row r="212" s="151" customFormat="1" x14ac:dyDescent="0.35"/>
    <row r="213" s="151" customFormat="1" x14ac:dyDescent="0.35"/>
    <row r="214" s="151" customFormat="1" x14ac:dyDescent="0.35"/>
    <row r="215" s="151" customFormat="1" x14ac:dyDescent="0.35"/>
    <row r="216" s="151" customFormat="1" x14ac:dyDescent="0.35"/>
    <row r="217" s="151" customFormat="1" x14ac:dyDescent="0.35"/>
    <row r="218" s="151" customFormat="1" x14ac:dyDescent="0.35"/>
    <row r="219" s="151" customFormat="1" x14ac:dyDescent="0.35"/>
    <row r="220" s="151" customFormat="1" x14ac:dyDescent="0.35"/>
    <row r="221" s="151" customFormat="1" x14ac:dyDescent="0.35"/>
    <row r="222" s="151" customFormat="1" x14ac:dyDescent="0.35"/>
    <row r="223" s="151" customFormat="1" x14ac:dyDescent="0.35"/>
    <row r="224" s="151" customFormat="1" x14ac:dyDescent="0.35"/>
    <row r="225" s="151" customFormat="1" x14ac:dyDescent="0.35"/>
    <row r="226" s="151" customFormat="1" x14ac:dyDescent="0.35"/>
    <row r="227" s="151" customFormat="1" x14ac:dyDescent="0.35"/>
    <row r="228" s="151" customFormat="1" x14ac:dyDescent="0.35"/>
    <row r="229" s="151" customFormat="1" x14ac:dyDescent="0.35"/>
    <row r="230" s="151" customFormat="1" x14ac:dyDescent="0.35"/>
    <row r="231" s="151" customFormat="1" x14ac:dyDescent="0.35"/>
    <row r="232" s="151" customFormat="1" x14ac:dyDescent="0.35"/>
    <row r="233" s="151" customFormat="1" x14ac:dyDescent="0.35"/>
    <row r="234" s="151" customFormat="1" x14ac:dyDescent="0.35"/>
    <row r="235" s="151" customFormat="1" x14ac:dyDescent="0.35"/>
    <row r="236" s="151" customFormat="1" x14ac:dyDescent="0.35"/>
    <row r="237" s="151" customFormat="1" x14ac:dyDescent="0.35"/>
    <row r="238" s="151" customFormat="1" x14ac:dyDescent="0.35"/>
    <row r="239" s="151" customFormat="1" x14ac:dyDescent="0.35"/>
    <row r="240" s="151" customFormat="1" x14ac:dyDescent="0.35"/>
    <row r="241" s="151" customFormat="1" x14ac:dyDescent="0.35"/>
    <row r="242" s="151" customFormat="1" x14ac:dyDescent="0.35"/>
    <row r="243" s="151" customFormat="1" x14ac:dyDescent="0.35"/>
    <row r="244" s="151" customFormat="1" x14ac:dyDescent="0.35"/>
    <row r="245" s="151" customFormat="1" x14ac:dyDescent="0.35"/>
    <row r="246" s="151" customFormat="1" x14ac:dyDescent="0.35"/>
    <row r="247" s="151" customFormat="1" x14ac:dyDescent="0.35"/>
    <row r="248" s="151" customFormat="1" x14ac:dyDescent="0.35"/>
    <row r="249" s="151" customFormat="1" x14ac:dyDescent="0.35"/>
    <row r="250" s="151" customFormat="1" x14ac:dyDescent="0.35"/>
    <row r="251" s="151" customFormat="1" x14ac:dyDescent="0.35"/>
    <row r="252" s="151" customFormat="1" x14ac:dyDescent="0.35"/>
    <row r="253" s="151" customFormat="1" x14ac:dyDescent="0.35"/>
    <row r="254" s="151" customFormat="1" x14ac:dyDescent="0.35"/>
    <row r="255" s="151" customFormat="1" x14ac:dyDescent="0.35"/>
    <row r="256" s="151" customFormat="1" x14ac:dyDescent="0.35"/>
    <row r="257" s="151" customFormat="1" x14ac:dyDescent="0.35"/>
    <row r="258" s="151" customFormat="1" x14ac:dyDescent="0.35"/>
    <row r="259" s="151" customFormat="1" x14ac:dyDescent="0.35"/>
    <row r="260" s="151" customFormat="1" x14ac:dyDescent="0.35"/>
    <row r="261" s="151" customFormat="1" x14ac:dyDescent="0.35"/>
    <row r="262" s="151" customFormat="1" x14ac:dyDescent="0.35"/>
    <row r="263" s="151" customFormat="1" x14ac:dyDescent="0.35"/>
    <row r="264" s="151" customFormat="1" x14ac:dyDescent="0.35"/>
    <row r="265" s="151" customFormat="1" x14ac:dyDescent="0.35"/>
    <row r="266" s="151" customFormat="1" x14ac:dyDescent="0.35"/>
    <row r="267" s="151" customFormat="1" x14ac:dyDescent="0.35"/>
    <row r="268" s="151" customFormat="1" x14ac:dyDescent="0.35"/>
    <row r="269" s="151" customFormat="1" x14ac:dyDescent="0.35"/>
    <row r="270" s="151" customFormat="1" x14ac:dyDescent="0.35"/>
    <row r="271" s="151" customFormat="1" x14ac:dyDescent="0.35"/>
    <row r="272" s="151" customFormat="1" x14ac:dyDescent="0.35"/>
    <row r="273" s="151" customFormat="1" x14ac:dyDescent="0.35"/>
    <row r="274" s="151" customFormat="1" x14ac:dyDescent="0.35"/>
    <row r="275" s="151" customFormat="1" x14ac:dyDescent="0.35"/>
    <row r="276" s="151" customFormat="1" x14ac:dyDescent="0.35"/>
    <row r="277" s="151" customFormat="1" x14ac:dyDescent="0.35"/>
    <row r="278" s="151" customFormat="1" x14ac:dyDescent="0.35"/>
    <row r="279" s="151" customFormat="1" x14ac:dyDescent="0.35"/>
    <row r="280" s="151" customFormat="1" x14ac:dyDescent="0.35"/>
    <row r="281" s="151" customFormat="1" x14ac:dyDescent="0.35"/>
    <row r="282" s="151" customFormat="1" x14ac:dyDescent="0.35"/>
    <row r="283" s="151" customFormat="1" x14ac:dyDescent="0.35"/>
    <row r="284" s="151" customFormat="1" x14ac:dyDescent="0.35"/>
    <row r="285" s="151" customFormat="1" x14ac:dyDescent="0.35"/>
    <row r="286" s="151" customFormat="1" x14ac:dyDescent="0.35"/>
    <row r="287" s="151" customFormat="1" x14ac:dyDescent="0.35"/>
    <row r="288" s="151" customFormat="1" x14ac:dyDescent="0.35"/>
    <row r="289" s="151" customFormat="1" x14ac:dyDescent="0.35"/>
    <row r="290" s="151" customFormat="1" x14ac:dyDescent="0.35"/>
    <row r="291" s="151" customFormat="1" x14ac:dyDescent="0.35"/>
    <row r="292" s="151" customFormat="1" x14ac:dyDescent="0.35"/>
    <row r="293" s="151" customFormat="1" x14ac:dyDescent="0.35"/>
    <row r="294" s="151" customFormat="1" x14ac:dyDescent="0.35"/>
    <row r="295" s="151" customFormat="1" x14ac:dyDescent="0.35"/>
    <row r="296" s="151" customFormat="1" x14ac:dyDescent="0.35"/>
    <row r="297" s="151" customFormat="1" x14ac:dyDescent="0.35"/>
    <row r="298" s="151" customFormat="1" x14ac:dyDescent="0.35"/>
    <row r="299" s="151" customFormat="1" x14ac:dyDescent="0.35"/>
    <row r="300" s="151" customFormat="1" x14ac:dyDescent="0.35"/>
    <row r="301" s="151" customFormat="1" x14ac:dyDescent="0.35"/>
    <row r="302" s="151" customFormat="1" x14ac:dyDescent="0.35"/>
    <row r="303" s="151" customFormat="1" x14ac:dyDescent="0.35"/>
    <row r="304" s="151" customFormat="1" x14ac:dyDescent="0.35"/>
    <row r="305" s="151" customFormat="1" x14ac:dyDescent="0.35"/>
    <row r="306" s="151" customFormat="1" x14ac:dyDescent="0.35"/>
    <row r="307" s="151" customFormat="1" x14ac:dyDescent="0.35"/>
    <row r="308" s="151" customFormat="1" x14ac:dyDescent="0.35"/>
    <row r="309" s="151" customFormat="1" x14ac:dyDescent="0.35"/>
    <row r="310" s="151" customFormat="1" x14ac:dyDescent="0.35"/>
    <row r="311" s="151" customFormat="1" x14ac:dyDescent="0.35"/>
    <row r="312" s="151" customFormat="1" x14ac:dyDescent="0.35"/>
    <row r="313" s="151" customFormat="1" x14ac:dyDescent="0.35"/>
    <row r="314" s="151" customFormat="1" x14ac:dyDescent="0.35"/>
    <row r="315" s="151" customFormat="1" x14ac:dyDescent="0.35"/>
    <row r="316" s="151" customFormat="1" x14ac:dyDescent="0.35"/>
    <row r="317" s="151" customFormat="1" x14ac:dyDescent="0.35"/>
    <row r="318" s="151" customFormat="1" x14ac:dyDescent="0.35"/>
    <row r="319" s="151" customFormat="1" x14ac:dyDescent="0.35"/>
    <row r="320" s="151" customFormat="1" x14ac:dyDescent="0.35"/>
    <row r="321" s="151" customFormat="1" x14ac:dyDescent="0.35"/>
    <row r="322" s="151" customFormat="1" x14ac:dyDescent="0.35"/>
    <row r="323" s="151" customFormat="1" x14ac:dyDescent="0.35"/>
    <row r="324" s="151" customFormat="1" x14ac:dyDescent="0.35"/>
    <row r="325" s="151" customFormat="1" x14ac:dyDescent="0.35"/>
    <row r="326" s="151" customFormat="1" x14ac:dyDescent="0.35"/>
    <row r="327" s="151" customFormat="1" x14ac:dyDescent="0.35"/>
    <row r="328" s="151" customFormat="1" x14ac:dyDescent="0.35"/>
    <row r="329" s="151" customFormat="1" x14ac:dyDescent="0.35"/>
    <row r="330" s="151" customFormat="1" x14ac:dyDescent="0.35"/>
    <row r="331" s="151" customFormat="1" x14ac:dyDescent="0.35"/>
    <row r="332" s="151" customFormat="1" x14ac:dyDescent="0.35"/>
    <row r="333" s="151" customFormat="1" x14ac:dyDescent="0.35"/>
    <row r="334" s="151" customFormat="1" x14ac:dyDescent="0.35"/>
    <row r="335" s="151" customFormat="1" x14ac:dyDescent="0.35"/>
    <row r="336" s="151" customFormat="1" x14ac:dyDescent="0.35"/>
    <row r="337" s="151" customFormat="1" x14ac:dyDescent="0.35"/>
    <row r="338" s="151" customFormat="1" x14ac:dyDescent="0.35"/>
    <row r="339" s="151" customFormat="1" x14ac:dyDescent="0.35"/>
    <row r="340" s="151" customFormat="1" x14ac:dyDescent="0.35"/>
    <row r="341" s="151" customFormat="1" x14ac:dyDescent="0.35"/>
    <row r="342" s="151" customFormat="1" x14ac:dyDescent="0.35"/>
    <row r="343" s="151" customFormat="1" x14ac:dyDescent="0.35"/>
    <row r="344" s="151" customFormat="1" x14ac:dyDescent="0.35"/>
    <row r="345" s="151" customFormat="1" x14ac:dyDescent="0.35"/>
    <row r="346" s="151" customFormat="1" x14ac:dyDescent="0.35"/>
    <row r="347" s="151" customFormat="1" x14ac:dyDescent="0.35"/>
    <row r="348" s="151" customFormat="1" x14ac:dyDescent="0.35"/>
    <row r="349" s="151" customFormat="1" x14ac:dyDescent="0.35"/>
    <row r="350" s="151" customFormat="1" x14ac:dyDescent="0.35"/>
    <row r="351" s="151" customFormat="1" x14ac:dyDescent="0.35"/>
    <row r="352" s="151" customFormat="1" x14ac:dyDescent="0.35"/>
    <row r="353" s="151" customFormat="1" x14ac:dyDescent="0.35"/>
    <row r="354" s="151" customFormat="1" x14ac:dyDescent="0.35"/>
    <row r="355" s="151" customFormat="1" x14ac:dyDescent="0.35"/>
    <row r="356" s="151" customFormat="1" x14ac:dyDescent="0.35"/>
    <row r="357" s="151" customFormat="1" x14ac:dyDescent="0.35"/>
    <row r="358" s="151" customFormat="1" x14ac:dyDescent="0.35"/>
    <row r="359" s="151" customFormat="1" x14ac:dyDescent="0.35"/>
    <row r="360" s="151" customFormat="1" x14ac:dyDescent="0.35"/>
    <row r="361" s="151" customFormat="1" x14ac:dyDescent="0.35"/>
    <row r="362" s="151" customFormat="1" x14ac:dyDescent="0.35"/>
    <row r="363" s="151" customFormat="1" x14ac:dyDescent="0.35"/>
    <row r="364" s="151" customFormat="1" x14ac:dyDescent="0.35"/>
    <row r="365" s="151" customFormat="1" x14ac:dyDescent="0.35"/>
    <row r="366" s="151" customFormat="1" x14ac:dyDescent="0.35"/>
    <row r="367" s="151" customFormat="1" x14ac:dyDescent="0.35"/>
    <row r="368" s="151" customFormat="1" x14ac:dyDescent="0.35"/>
    <row r="369" s="151" customFormat="1" x14ac:dyDescent="0.35"/>
    <row r="370" s="151" customFormat="1" x14ac:dyDescent="0.35"/>
    <row r="371" s="151" customFormat="1" x14ac:dyDescent="0.35"/>
    <row r="372" s="151" customFormat="1" x14ac:dyDescent="0.35"/>
    <row r="373" s="151" customFormat="1" x14ac:dyDescent="0.35"/>
    <row r="374" s="151" customFormat="1" x14ac:dyDescent="0.35"/>
    <row r="375" s="151" customFormat="1" x14ac:dyDescent="0.35"/>
    <row r="376" s="151" customFormat="1" x14ac:dyDescent="0.35"/>
    <row r="377" s="151" customFormat="1" x14ac:dyDescent="0.35"/>
    <row r="378" s="151" customFormat="1" x14ac:dyDescent="0.35"/>
    <row r="379" s="151" customFormat="1" x14ac:dyDescent="0.35"/>
    <row r="380" s="151" customFormat="1" x14ac:dyDescent="0.35"/>
    <row r="381" s="151" customFormat="1" x14ac:dyDescent="0.35"/>
    <row r="382" s="151" customFormat="1" x14ac:dyDescent="0.35"/>
    <row r="383" s="151" customFormat="1" x14ac:dyDescent="0.35"/>
    <row r="384" s="151" customFormat="1" x14ac:dyDescent="0.35"/>
    <row r="385" s="151" customFormat="1" x14ac:dyDescent="0.35"/>
    <row r="386" s="151" customFormat="1" x14ac:dyDescent="0.35"/>
    <row r="387" s="151" customFormat="1" x14ac:dyDescent="0.35"/>
    <row r="388" s="151" customFormat="1" x14ac:dyDescent="0.35"/>
    <row r="389" s="151" customFormat="1" x14ac:dyDescent="0.35"/>
    <row r="390" s="151" customFormat="1" x14ac:dyDescent="0.35"/>
    <row r="391" s="151" customFormat="1" x14ac:dyDescent="0.35"/>
    <row r="392" s="151" customFormat="1" x14ac:dyDescent="0.35"/>
    <row r="393" s="151" customFormat="1" x14ac:dyDescent="0.35"/>
    <row r="394" s="151" customFormat="1" x14ac:dyDescent="0.35"/>
    <row r="395" s="151" customFormat="1" x14ac:dyDescent="0.35"/>
    <row r="396" s="151" customFormat="1" x14ac:dyDescent="0.35"/>
    <row r="397" s="151" customFormat="1" x14ac:dyDescent="0.35"/>
    <row r="398" s="151" customFormat="1" x14ac:dyDescent="0.35"/>
    <row r="399" s="151" customFormat="1" x14ac:dyDescent="0.35"/>
    <row r="400" s="151" customFormat="1" x14ac:dyDescent="0.35"/>
    <row r="401" s="151" customFormat="1" x14ac:dyDescent="0.35"/>
    <row r="402" s="151" customFormat="1" x14ac:dyDescent="0.35"/>
    <row r="403" s="151" customFormat="1" x14ac:dyDescent="0.35"/>
    <row r="404" s="151" customFormat="1" x14ac:dyDescent="0.35"/>
    <row r="405" s="151" customFormat="1" x14ac:dyDescent="0.35"/>
    <row r="406" s="151" customFormat="1" x14ac:dyDescent="0.35"/>
    <row r="407" s="151" customFormat="1" x14ac:dyDescent="0.35"/>
    <row r="408" s="151" customFormat="1" x14ac:dyDescent="0.35"/>
    <row r="409" s="151" customFormat="1" x14ac:dyDescent="0.35"/>
    <row r="410" s="151" customFormat="1" x14ac:dyDescent="0.35"/>
    <row r="411" s="151" customFormat="1" x14ac:dyDescent="0.35"/>
    <row r="412" s="151" customFormat="1" x14ac:dyDescent="0.35"/>
    <row r="413" s="151" customFormat="1" x14ac:dyDescent="0.35"/>
    <row r="414" s="151" customFormat="1" x14ac:dyDescent="0.35"/>
    <row r="415" s="151" customFormat="1" x14ac:dyDescent="0.35"/>
    <row r="416" s="151" customFormat="1" x14ac:dyDescent="0.35"/>
    <row r="417" s="151" customFormat="1" x14ac:dyDescent="0.35"/>
    <row r="418" s="151" customFormat="1" x14ac:dyDescent="0.35"/>
    <row r="419" s="151" customFormat="1" x14ac:dyDescent="0.35"/>
    <row r="420" s="151" customFormat="1" x14ac:dyDescent="0.35"/>
    <row r="421" s="151" customFormat="1" x14ac:dyDescent="0.35"/>
    <row r="422" s="151" customFormat="1" x14ac:dyDescent="0.35"/>
    <row r="423" s="151" customFormat="1" x14ac:dyDescent="0.35"/>
    <row r="424" s="151" customFormat="1" x14ac:dyDescent="0.35"/>
    <row r="425" s="151" customFormat="1" x14ac:dyDescent="0.35"/>
    <row r="426" s="151" customFormat="1" x14ac:dyDescent="0.35"/>
    <row r="427" s="151" customFormat="1" x14ac:dyDescent="0.35"/>
    <row r="428" s="151" customFormat="1" x14ac:dyDescent="0.35"/>
    <row r="429" s="151" customFormat="1" x14ac:dyDescent="0.35"/>
    <row r="430" s="151" customFormat="1" x14ac:dyDescent="0.35"/>
    <row r="431" s="151" customFormat="1" x14ac:dyDescent="0.35"/>
    <row r="432" s="151" customFormat="1" x14ac:dyDescent="0.35"/>
    <row r="433" s="151" customFormat="1" x14ac:dyDescent="0.35"/>
    <row r="434" s="151" customFormat="1" x14ac:dyDescent="0.35"/>
    <row r="435" s="151" customFormat="1" x14ac:dyDescent="0.35"/>
    <row r="436" s="151" customFormat="1" x14ac:dyDescent="0.35"/>
    <row r="437" s="151" customFormat="1" x14ac:dyDescent="0.35"/>
    <row r="438" s="151" customFormat="1" x14ac:dyDescent="0.35"/>
    <row r="439" s="151" customFormat="1" x14ac:dyDescent="0.35"/>
    <row r="440" s="151" customFormat="1" x14ac:dyDescent="0.35"/>
    <row r="441" s="151" customFormat="1" x14ac:dyDescent="0.35"/>
    <row r="442" s="151" customFormat="1" x14ac:dyDescent="0.35"/>
    <row r="443" s="151" customFormat="1" x14ac:dyDescent="0.35"/>
    <row r="444" s="151" customFormat="1" x14ac:dyDescent="0.35"/>
    <row r="445" s="151" customFormat="1" x14ac:dyDescent="0.35"/>
    <row r="446" s="151" customFormat="1" x14ac:dyDescent="0.35"/>
    <row r="447" s="151" customFormat="1" x14ac:dyDescent="0.35"/>
    <row r="448" s="151" customFormat="1" x14ac:dyDescent="0.35"/>
    <row r="449" s="151" customFormat="1" x14ac:dyDescent="0.35"/>
    <row r="450" s="151" customFormat="1" x14ac:dyDescent="0.35"/>
    <row r="451" s="151" customFormat="1" x14ac:dyDescent="0.35"/>
    <row r="452" s="151" customFormat="1" x14ac:dyDescent="0.35"/>
    <row r="453" s="151" customFormat="1" x14ac:dyDescent="0.35"/>
    <row r="454" s="151" customFormat="1" x14ac:dyDescent="0.35"/>
    <row r="455" s="151" customFormat="1" x14ac:dyDescent="0.35"/>
    <row r="456" s="151" customFormat="1" x14ac:dyDescent="0.35"/>
    <row r="457" s="151" customFormat="1" x14ac:dyDescent="0.35"/>
    <row r="458" s="151" customFormat="1" x14ac:dyDescent="0.35"/>
    <row r="459" s="151" customFormat="1" x14ac:dyDescent="0.35"/>
    <row r="460" s="151" customFormat="1" x14ac:dyDescent="0.35"/>
    <row r="461" s="151" customFormat="1" x14ac:dyDescent="0.35"/>
    <row r="462" s="151" customFormat="1" x14ac:dyDescent="0.35"/>
    <row r="463" s="151" customFormat="1" x14ac:dyDescent="0.35"/>
    <row r="464" s="151" customFormat="1" x14ac:dyDescent="0.35"/>
    <row r="465" s="151" customFormat="1" x14ac:dyDescent="0.35"/>
    <row r="466" s="151" customFormat="1" x14ac:dyDescent="0.35"/>
    <row r="467" s="151" customFormat="1" x14ac:dyDescent="0.35"/>
    <row r="468" s="151" customFormat="1" x14ac:dyDescent="0.35"/>
    <row r="469" s="151" customFormat="1" x14ac:dyDescent="0.35"/>
    <row r="470" s="151" customFormat="1" x14ac:dyDescent="0.35"/>
    <row r="471" s="151" customFormat="1" x14ac:dyDescent="0.35"/>
    <row r="472" s="151" customFormat="1" x14ac:dyDescent="0.35"/>
    <row r="473" s="151" customFormat="1" x14ac:dyDescent="0.35"/>
    <row r="474" s="151" customFormat="1" x14ac:dyDescent="0.35"/>
    <row r="475" s="151" customFormat="1" x14ac:dyDescent="0.35"/>
    <row r="476" s="151" customFormat="1" x14ac:dyDescent="0.35"/>
    <row r="477" s="151" customFormat="1" x14ac:dyDescent="0.35"/>
    <row r="478" s="151" customFormat="1" x14ac:dyDescent="0.35"/>
    <row r="479" s="151" customFormat="1" x14ac:dyDescent="0.35"/>
    <row r="480" s="151" customFormat="1" x14ac:dyDescent="0.35"/>
    <row r="481" s="151" customFormat="1" x14ac:dyDescent="0.35"/>
    <row r="482" s="151" customFormat="1" x14ac:dyDescent="0.35"/>
    <row r="483" s="151" customFormat="1" x14ac:dyDescent="0.35"/>
    <row r="484" s="151" customFormat="1" x14ac:dyDescent="0.35"/>
    <row r="485" s="151" customFormat="1" x14ac:dyDescent="0.35"/>
    <row r="486" s="151" customFormat="1" x14ac:dyDescent="0.35"/>
    <row r="487" s="151" customFormat="1" x14ac:dyDescent="0.35"/>
    <row r="488" s="151" customFormat="1" x14ac:dyDescent="0.35"/>
    <row r="489" s="151" customFormat="1" x14ac:dyDescent="0.35"/>
    <row r="490" s="151" customFormat="1" x14ac:dyDescent="0.35"/>
    <row r="491" s="151" customFormat="1" x14ac:dyDescent="0.35"/>
    <row r="492" s="151" customFormat="1" x14ac:dyDescent="0.35"/>
    <row r="493" s="151" customFormat="1" x14ac:dyDescent="0.35"/>
    <row r="494" s="151" customFormat="1" x14ac:dyDescent="0.35"/>
    <row r="495" s="151" customFormat="1" x14ac:dyDescent="0.35"/>
    <row r="496" s="151" customFormat="1" x14ac:dyDescent="0.35"/>
    <row r="497" s="151" customFormat="1" x14ac:dyDescent="0.35"/>
    <row r="498" s="151" customFormat="1" x14ac:dyDescent="0.35"/>
    <row r="499" s="151" customFormat="1" x14ac:dyDescent="0.35"/>
    <row r="500" s="151" customFormat="1" x14ac:dyDescent="0.35"/>
    <row r="501" s="151" customFormat="1" x14ac:dyDescent="0.35"/>
    <row r="502" s="151" customFormat="1" x14ac:dyDescent="0.35"/>
    <row r="503" s="151" customFormat="1" x14ac:dyDescent="0.35"/>
    <row r="504" s="151" customFormat="1" x14ac:dyDescent="0.35"/>
    <row r="505" s="151" customFormat="1" x14ac:dyDescent="0.35"/>
    <row r="506" s="151" customFormat="1" x14ac:dyDescent="0.35"/>
    <row r="507" s="151" customFormat="1" x14ac:dyDescent="0.35"/>
    <row r="508" s="151" customFormat="1" x14ac:dyDescent="0.35"/>
    <row r="509" s="151" customFormat="1" x14ac:dyDescent="0.35"/>
    <row r="510" s="151" customFormat="1" x14ac:dyDescent="0.35"/>
    <row r="511" s="151" customFormat="1" x14ac:dyDescent="0.35"/>
    <row r="512" s="151" customFormat="1" x14ac:dyDescent="0.35"/>
    <row r="513" s="151" customFormat="1" x14ac:dyDescent="0.35"/>
    <row r="514" s="151" customFormat="1" x14ac:dyDescent="0.35"/>
    <row r="515" s="151" customFormat="1" x14ac:dyDescent="0.35"/>
    <row r="516" s="151" customFormat="1" x14ac:dyDescent="0.35"/>
    <row r="517" s="151" customFormat="1" x14ac:dyDescent="0.35"/>
    <row r="518" s="151" customFormat="1" x14ac:dyDescent="0.35"/>
    <row r="519" s="151" customFormat="1" x14ac:dyDescent="0.35"/>
    <row r="520" s="151" customFormat="1" x14ac:dyDescent="0.35"/>
    <row r="521" s="151" customFormat="1" x14ac:dyDescent="0.35"/>
    <row r="522" s="151" customFormat="1" x14ac:dyDescent="0.35"/>
    <row r="523" s="151" customFormat="1" x14ac:dyDescent="0.35"/>
    <row r="524" s="151" customFormat="1" x14ac:dyDescent="0.35"/>
    <row r="525" s="151" customFormat="1" x14ac:dyDescent="0.35"/>
    <row r="526" s="151" customFormat="1" x14ac:dyDescent="0.35"/>
    <row r="527" s="151" customFormat="1" x14ac:dyDescent="0.35"/>
    <row r="528" s="151" customFormat="1" x14ac:dyDescent="0.35"/>
    <row r="529" s="151" customFormat="1" x14ac:dyDescent="0.35"/>
    <row r="530" s="151" customFormat="1" x14ac:dyDescent="0.35"/>
    <row r="531" s="151" customFormat="1" x14ac:dyDescent="0.35"/>
    <row r="532" s="151" customFormat="1" x14ac:dyDescent="0.35"/>
    <row r="533" s="151" customFormat="1" x14ac:dyDescent="0.35"/>
    <row r="534" s="151" customFormat="1" x14ac:dyDescent="0.35"/>
    <row r="535" s="151" customFormat="1" x14ac:dyDescent="0.35"/>
    <row r="536" s="151" customFormat="1" x14ac:dyDescent="0.35"/>
    <row r="537" s="151" customFormat="1" x14ac:dyDescent="0.35"/>
    <row r="538" s="151" customFormat="1" x14ac:dyDescent="0.35"/>
    <row r="539" s="151" customFormat="1" x14ac:dyDescent="0.35"/>
    <row r="540" s="151" customFormat="1" x14ac:dyDescent="0.35"/>
    <row r="541" s="151" customFormat="1" x14ac:dyDescent="0.35"/>
    <row r="542" s="151" customFormat="1" x14ac:dyDescent="0.35"/>
    <row r="543" s="151" customFormat="1" x14ac:dyDescent="0.35"/>
    <row r="544" s="151" customFormat="1" x14ac:dyDescent="0.35"/>
    <row r="545" s="151" customFormat="1" x14ac:dyDescent="0.35"/>
    <row r="546" s="151" customFormat="1" x14ac:dyDescent="0.35"/>
    <row r="547" s="151" customFormat="1" x14ac:dyDescent="0.35"/>
    <row r="548" s="151" customFormat="1" x14ac:dyDescent="0.35"/>
    <row r="549" s="151" customFormat="1" x14ac:dyDescent="0.35"/>
    <row r="550" s="151" customFormat="1" x14ac:dyDescent="0.35"/>
    <row r="551" s="151" customFormat="1" x14ac:dyDescent="0.35"/>
    <row r="552" s="151" customFormat="1" x14ac:dyDescent="0.35"/>
    <row r="553" s="151" customFormat="1" x14ac:dyDescent="0.35"/>
    <row r="554" s="151" customFormat="1" x14ac:dyDescent="0.35"/>
    <row r="555" s="151" customFormat="1" x14ac:dyDescent="0.35"/>
    <row r="556" s="151" customFormat="1" x14ac:dyDescent="0.35"/>
    <row r="557" s="151" customFormat="1" x14ac:dyDescent="0.35"/>
    <row r="558" s="151" customFormat="1" x14ac:dyDescent="0.35"/>
    <row r="559" s="151" customFormat="1" x14ac:dyDescent="0.35"/>
    <row r="560" s="151" customFormat="1" x14ac:dyDescent="0.35"/>
    <row r="561" s="151" customFormat="1" x14ac:dyDescent="0.35"/>
    <row r="562" s="151" customFormat="1" x14ac:dyDescent="0.35"/>
    <row r="563" s="151" customFormat="1" x14ac:dyDescent="0.35"/>
    <row r="564" s="151" customFormat="1" x14ac:dyDescent="0.35"/>
    <row r="565" s="151" customFormat="1" x14ac:dyDescent="0.35"/>
    <row r="566" s="151" customFormat="1" x14ac:dyDescent="0.35"/>
    <row r="567" s="151" customFormat="1" x14ac:dyDescent="0.35"/>
    <row r="568" s="151" customFormat="1" x14ac:dyDescent="0.35"/>
    <row r="569" s="151" customFormat="1" x14ac:dyDescent="0.35"/>
    <row r="570" s="151" customFormat="1" x14ac:dyDescent="0.35"/>
    <row r="571" s="151" customFormat="1" x14ac:dyDescent="0.35"/>
    <row r="572" s="151" customFormat="1" x14ac:dyDescent="0.35"/>
    <row r="573" s="151" customFormat="1" x14ac:dyDescent="0.35"/>
    <row r="574" s="151" customFormat="1" x14ac:dyDescent="0.35"/>
    <row r="575" s="151" customFormat="1" x14ac:dyDescent="0.35"/>
    <row r="576" s="151" customFormat="1" x14ac:dyDescent="0.35"/>
    <row r="577" s="151" customFormat="1" x14ac:dyDescent="0.35"/>
    <row r="578" s="151" customFormat="1" x14ac:dyDescent="0.35"/>
    <row r="579" s="151" customFormat="1" x14ac:dyDescent="0.35"/>
    <row r="580" s="151" customFormat="1" x14ac:dyDescent="0.35"/>
    <row r="581" s="151" customFormat="1" x14ac:dyDescent="0.35"/>
    <row r="582" s="151" customFormat="1" x14ac:dyDescent="0.35"/>
    <row r="583" s="151" customFormat="1" x14ac:dyDescent="0.35"/>
    <row r="584" s="151" customFormat="1" x14ac:dyDescent="0.35"/>
    <row r="585" s="151" customFormat="1" x14ac:dyDescent="0.35"/>
    <row r="586" s="151" customFormat="1" x14ac:dyDescent="0.35"/>
    <row r="587" s="151" customFormat="1" x14ac:dyDescent="0.35"/>
    <row r="588" s="151" customFormat="1" x14ac:dyDescent="0.35"/>
    <row r="589" s="151" customFormat="1" x14ac:dyDescent="0.35"/>
    <row r="590" s="151" customFormat="1" x14ac:dyDescent="0.35"/>
    <row r="591" s="151" customFormat="1" x14ac:dyDescent="0.35"/>
    <row r="592" s="151" customFormat="1" x14ac:dyDescent="0.35"/>
    <row r="593" s="151" customFormat="1" x14ac:dyDescent="0.35"/>
    <row r="594" s="151" customFormat="1" x14ac:dyDescent="0.35"/>
    <row r="595" s="151" customFormat="1" x14ac:dyDescent="0.35"/>
    <row r="596" s="151" customFormat="1" x14ac:dyDescent="0.35"/>
    <row r="597" s="151" customFormat="1" x14ac:dyDescent="0.35"/>
    <row r="598" s="151" customFormat="1" x14ac:dyDescent="0.35"/>
    <row r="599" s="151" customFormat="1" x14ac:dyDescent="0.35"/>
    <row r="600" s="151" customFormat="1" x14ac:dyDescent="0.35"/>
    <row r="601" s="151" customFormat="1" x14ac:dyDescent="0.35"/>
    <row r="602" s="151" customFormat="1" x14ac:dyDescent="0.35"/>
    <row r="603" s="151" customFormat="1" x14ac:dyDescent="0.35"/>
    <row r="604" s="151" customFormat="1" x14ac:dyDescent="0.35"/>
    <row r="605" s="151" customFormat="1" x14ac:dyDescent="0.35"/>
    <row r="606" s="151" customFormat="1" x14ac:dyDescent="0.35"/>
    <row r="607" s="151" customFormat="1" x14ac:dyDescent="0.35"/>
    <row r="608" s="151" customFormat="1" x14ac:dyDescent="0.35"/>
    <row r="609" s="151" customFormat="1" x14ac:dyDescent="0.35"/>
    <row r="610" s="151" customFormat="1" x14ac:dyDescent="0.35"/>
    <row r="611" s="151" customFormat="1" x14ac:dyDescent="0.35"/>
    <row r="612" s="151" customFormat="1" x14ac:dyDescent="0.35"/>
    <row r="613" s="151" customFormat="1" x14ac:dyDescent="0.35"/>
    <row r="614" s="151" customFormat="1" x14ac:dyDescent="0.35"/>
    <row r="615" s="151" customFormat="1" x14ac:dyDescent="0.35"/>
    <row r="616" s="151" customFormat="1" x14ac:dyDescent="0.35"/>
    <row r="617" s="151" customFormat="1" x14ac:dyDescent="0.35"/>
    <row r="618" s="151" customFormat="1" x14ac:dyDescent="0.35"/>
  </sheetData>
  <mergeCells count="12">
    <mergeCell ref="K3:K4"/>
    <mergeCell ref="L3:L4"/>
    <mergeCell ref="C1:L1"/>
    <mergeCell ref="A2:A4"/>
    <mergeCell ref="B2:B4"/>
    <mergeCell ref="D2:J2"/>
    <mergeCell ref="C3:C4"/>
    <mergeCell ref="D3:D4"/>
    <mergeCell ref="E3:E4"/>
    <mergeCell ref="F3:F4"/>
    <mergeCell ref="I3:I4"/>
    <mergeCell ref="J3:J4"/>
  </mergeCells>
  <pageMargins left="0.31496062992125984" right="0.31496062992125984" top="0.35433070866141736" bottom="0.15748031496062992" header="0.31496062992125984" footer="0.31496062992125984"/>
  <pageSetup paperSize="9" scale="14" orientation="portrait" r:id="rId1"/>
  <headerFooter alignWithMargins="0"/>
  <rowBreaks count="2" manualBreakCount="2">
    <brk id="42" max="11" man="1"/>
    <brk id="87" max="1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11.09</vt:lpstr>
      <vt:lpstr>'11.09'!Заголовки_для_печати</vt:lpstr>
      <vt:lpstr>'11.09'!Область_печати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10</cp:lastModifiedBy>
  <dcterms:created xsi:type="dcterms:W3CDTF">2015-09-14T12:36:45Z</dcterms:created>
  <dcterms:modified xsi:type="dcterms:W3CDTF">2015-09-14T12:37:52Z</dcterms:modified>
</cp:coreProperties>
</file>