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на сайт РФУ\2015\щотижневе виконання 2015\"/>
    </mc:Choice>
  </mc:AlternateContent>
  <bookViews>
    <workbookView xWindow="0" yWindow="0" windowWidth="15300" windowHeight="6495"/>
  </bookViews>
  <sheets>
    <sheet name="10 04 15" sheetId="1" r:id="rId1"/>
  </sheets>
  <externalReferences>
    <externalReference r:id="rId2"/>
  </externalReferences>
  <definedNames>
    <definedName name="_xlnm.Print_Titles" localSheetId="0">'10 04 15'!$A:$C</definedName>
    <definedName name="_xlnm.Print_Area" localSheetId="0">'10 04 15'!$A$1:$K$35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K34" i="1"/>
  <c r="J34" i="1"/>
  <c r="H34" i="1"/>
  <c r="K32" i="1"/>
  <c r="I32" i="1"/>
  <c r="H32" i="1"/>
  <c r="G32" i="1"/>
  <c r="F32" i="1"/>
  <c r="J32" i="1" s="1"/>
  <c r="D32" i="1"/>
  <c r="K31" i="1"/>
  <c r="J31" i="1"/>
  <c r="E31" i="1"/>
  <c r="I31" i="1" s="1"/>
  <c r="K30" i="1"/>
  <c r="J30" i="1"/>
  <c r="E30" i="1"/>
  <c r="I30" i="1" s="1"/>
  <c r="I29" i="1"/>
  <c r="H29" i="1"/>
  <c r="G29" i="1"/>
  <c r="F29" i="1"/>
  <c r="K29" i="1" s="1"/>
  <c r="D29" i="1"/>
  <c r="H28" i="1"/>
  <c r="G28" i="1"/>
  <c r="D28" i="1"/>
  <c r="J28" i="1" s="1"/>
  <c r="I27" i="1"/>
  <c r="H27" i="1"/>
  <c r="G27" i="1"/>
  <c r="F27" i="1"/>
  <c r="K27" i="1" s="1"/>
  <c r="D27" i="1"/>
  <c r="G26" i="1"/>
  <c r="F26" i="1"/>
  <c r="J26" i="1" s="1"/>
  <c r="D26" i="1"/>
  <c r="E26" i="1" s="1"/>
  <c r="F25" i="1"/>
  <c r="I25" i="1" s="1"/>
  <c r="D25" i="1"/>
  <c r="J25" i="1" s="1"/>
  <c r="I24" i="1"/>
  <c r="H24" i="1"/>
  <c r="G24" i="1"/>
  <c r="F24" i="1"/>
  <c r="K24" i="1" s="1"/>
  <c r="D24" i="1"/>
  <c r="K23" i="1"/>
  <c r="I23" i="1"/>
  <c r="H23" i="1"/>
  <c r="G23" i="1"/>
  <c r="D23" i="1"/>
  <c r="J23" i="1" s="1"/>
  <c r="K22" i="1"/>
  <c r="J22" i="1"/>
  <c r="H22" i="1"/>
  <c r="K21" i="1"/>
  <c r="H21" i="1"/>
  <c r="G21" i="1"/>
  <c r="K20" i="1"/>
  <c r="I20" i="1"/>
  <c r="H20" i="1"/>
  <c r="G20" i="1"/>
  <c r="F20" i="1"/>
  <c r="J20" i="1" s="1"/>
  <c r="D20" i="1"/>
  <c r="K19" i="1"/>
  <c r="J19" i="1"/>
  <c r="H19" i="1"/>
  <c r="K18" i="1"/>
  <c r="J18" i="1"/>
  <c r="I18" i="1"/>
  <c r="E18" i="1"/>
  <c r="H18" i="1" s="1"/>
  <c r="K17" i="1"/>
  <c r="H17" i="1"/>
  <c r="G17" i="1"/>
  <c r="I16" i="1"/>
  <c r="G16" i="1"/>
  <c r="F16" i="1"/>
  <c r="H16" i="1" s="1"/>
  <c r="D16" i="1"/>
  <c r="G15" i="1"/>
  <c r="F15" i="1"/>
  <c r="K15" i="1" s="1"/>
  <c r="D15" i="1"/>
  <c r="I14" i="1"/>
  <c r="G14" i="1"/>
  <c r="F14" i="1"/>
  <c r="H14" i="1" s="1"/>
  <c r="D14" i="1"/>
  <c r="D35" i="1" s="1"/>
  <c r="I13" i="1"/>
  <c r="H13" i="1"/>
  <c r="G13" i="1"/>
  <c r="F13" i="1"/>
  <c r="K13" i="1" s="1"/>
  <c r="D13" i="1"/>
  <c r="D33" i="1" s="1"/>
  <c r="K12" i="1"/>
  <c r="I12" i="1"/>
  <c r="H12" i="1"/>
  <c r="G12" i="1"/>
  <c r="G33" i="1" s="1"/>
  <c r="G35" i="1" s="1"/>
  <c r="F12" i="1"/>
  <c r="F33" i="1" s="1"/>
  <c r="D12" i="1"/>
  <c r="K11" i="1"/>
  <c r="J11" i="1"/>
  <c r="H11" i="1"/>
  <c r="K10" i="1"/>
  <c r="J10" i="1"/>
  <c r="H10" i="1"/>
  <c r="K9" i="1"/>
  <c r="J9" i="1"/>
  <c r="H9" i="1"/>
  <c r="K8" i="1"/>
  <c r="I8" i="1"/>
  <c r="H8" i="1"/>
  <c r="G8" i="1"/>
  <c r="F8" i="1"/>
  <c r="J8" i="1" s="1"/>
  <c r="D8" i="1"/>
  <c r="G7" i="1"/>
  <c r="F7" i="1"/>
  <c r="D7" i="1"/>
  <c r="E7" i="1" s="1"/>
  <c r="G6" i="1"/>
  <c r="F6" i="1"/>
  <c r="I6" i="1" s="1"/>
  <c r="I5" i="1"/>
  <c r="H5" i="1"/>
  <c r="G5" i="1"/>
  <c r="F5" i="1"/>
  <c r="K5" i="1" s="1"/>
  <c r="D5" i="1"/>
  <c r="G4" i="1"/>
  <c r="J33" i="1" l="1"/>
  <c r="K33" i="1"/>
  <c r="I33" i="1"/>
  <c r="H33" i="1"/>
  <c r="I7" i="1"/>
  <c r="J16" i="1"/>
  <c r="K25" i="1"/>
  <c r="H30" i="1"/>
  <c r="J5" i="1"/>
  <c r="H6" i="1"/>
  <c r="H7" i="1"/>
  <c r="J13" i="1"/>
  <c r="K14" i="1"/>
  <c r="H15" i="1"/>
  <c r="K16" i="1"/>
  <c r="J24" i="1"/>
  <c r="H25" i="1"/>
  <c r="H26" i="1"/>
  <c r="J27" i="1"/>
  <c r="J29" i="1"/>
  <c r="H31" i="1"/>
  <c r="E33" i="1"/>
  <c r="F35" i="1"/>
  <c r="J6" i="1"/>
  <c r="J7" i="1"/>
  <c r="K26" i="1"/>
  <c r="K28" i="1"/>
  <c r="K6" i="1"/>
  <c r="K7" i="1"/>
  <c r="J14" i="1"/>
  <c r="J12" i="1"/>
  <c r="K35" i="1" l="1"/>
  <c r="H35" i="1"/>
  <c r="J35" i="1"/>
  <c r="I35" i="1"/>
</calcChain>
</file>

<file path=xl/comments1.xml><?xml version="1.0" encoding="utf-8"?>
<comments xmlns="http://schemas.openxmlformats.org/spreadsheetml/2006/main">
  <authors>
    <author>koren</author>
  </authors>
  <commentList>
    <comment ref="C2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<sst xmlns="http://schemas.openxmlformats.org/spreadsheetml/2006/main" count="47" uniqueCount="46">
  <si>
    <r>
      <t xml:space="preserve"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10.04.2015 року           </t>
    </r>
    <r>
      <rPr>
        <b/>
        <sz val="14"/>
        <color indexed="8"/>
        <rFont val="Times New Roman"/>
        <family val="1"/>
        <charset val="204"/>
      </rPr>
      <t>тис. грн.</t>
    </r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</si>
  <si>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</si>
  <si>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</si>
  <si>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</si>
  <si>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</si>
  <si>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</si>
  <si>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</si>
  <si>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        січень-квітень  2015 року</t>
  </si>
  <si>
    <t>факт на</t>
  </si>
  <si>
    <t>Відхилення факту від плану січня-квітня 2015р.</t>
  </si>
  <si>
    <t>% виконання до плану січня-квітня 2015 року</t>
  </si>
  <si>
    <t xml:space="preserve"> % виконання до річного розпису</t>
  </si>
  <si>
    <t>Відхилення факту від річного розпису 2015р.</t>
  </si>
  <si>
    <t xml:space="preserve">Податок на доходи фізичних осіб                                </t>
  </si>
  <si>
    <t>Збори та плата за спеціальне використання природних ресурсів 50% (крім 130102, 130202, 130302, 13020401, 130306)</t>
  </si>
  <si>
    <t>Реєстраційний збір за проведення державної реєстрації юридичних осіб та фізичних осіб-підприємців</t>
  </si>
  <si>
    <t xml:space="preserve">Державне мито </t>
  </si>
  <si>
    <t>Доходи, що не враховуються при визначені обсягів міжбюджетних трансфертів</t>
  </si>
  <si>
    <t>11010600, 11010601</t>
  </si>
  <si>
    <t>Фіксований податок на доходи фізичних осіб від зайняття підприємницькою діяльністю</t>
  </si>
  <si>
    <t>Податок на прибуток підприємств та фінансових установ комунальної власності</t>
  </si>
  <si>
    <t xml:space="preserve">Збори та плата за спеціальне використання природних ресурсів </t>
  </si>
  <si>
    <t>18010500,18010600,  18010700,18010900</t>
  </si>
  <si>
    <t xml:space="preserve">Плата за землю </t>
  </si>
  <si>
    <t>Місцеві податки і збори, нараховані до 1 січня 2011 року</t>
  </si>
  <si>
    <t>Місцеві податки і збори</t>
  </si>
  <si>
    <t>Фіксований сільськогосподарський податок</t>
  </si>
  <si>
    <t>Надходження від місцевих грошово-речових лотерей</t>
  </si>
  <si>
    <t>Плата за розміщення тимчасово вільних коштів місцевих бюджетів</t>
  </si>
  <si>
    <t>Частина чистого прибутку (доходу) комунальних унітарних підприємств та їх обєднань, що вилучається до бюджету</t>
  </si>
  <si>
    <t>Інші надходження</t>
  </si>
  <si>
    <t>Суми, стягнені з винних осіб, за шкоду, заподіяну державі, підпр-ву, установі, організації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</si>
  <si>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харчуваннґ та послуг</t>
  </si>
  <si>
    <t>21081100, 21081500</t>
  </si>
  <si>
    <t>Адміністративні штрафи та інші санкції</t>
  </si>
  <si>
    <t>04 15</t>
  </si>
  <si>
    <t>Плата за утримання дітей у школах - інтернатах</t>
  </si>
  <si>
    <t>Надходження від орендної плати за користування цілісним майновим комплексом та іншим державним майном</t>
  </si>
  <si>
    <t>Надходження сум кредиторської та депоненської заборгованості підприємств, організацій та установ, щодо яких минув строк позовної давності</t>
  </si>
  <si>
    <t xml:space="preserve"> Інші надходження</t>
  </si>
  <si>
    <t>Гранти та дарунки у вартісному обрахунку</t>
  </si>
  <si>
    <t xml:space="preserve">Плата за гарантії чи поруки, надані від імені органу місцевого самоврядування кредиторам у забезпеченні зобов'язань боржників 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</si>
  <si>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</si>
  <si>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 xml:space="preserve">Разом </t>
  </si>
  <si>
    <t>Акцизний податок з реалізації субєктами господарювання роздрібної торгівлі підакцизних товарів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</si>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</sst>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"/>
    <numFmt numFmtId="166" formatCode="0.0%"/>
  </numFmts>
  <fonts count="2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2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28"/>
      <name val="Arial Cyr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18"/>
      <name val="Times New Roman"/>
      <family val="1"/>
      <charset val="204"/>
    </font>
    <font>
      <b/>
      <sz val="24"/>
      <name val="Times New Roman Cyr"/>
      <charset val="204"/>
    </font>
    <font>
      <b/>
      <sz val="18"/>
      <name val="Times New Roman Cyr"/>
      <charset val="204"/>
    </font>
    <font>
      <b/>
      <sz val="18"/>
      <color indexed="8"/>
      <name val="Times New Roman Cyr"/>
      <charset val="204"/>
    </font>
    <font>
      <sz val="24"/>
      <name val="Arial Cyr"/>
      <family val="2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24"/>
      <name val="Times New Roman Cyr"/>
      <charset val="204"/>
    </font>
    <font>
      <sz val="24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6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3" fillId="0" borderId="0"/>
  </cellStyleXfs>
  <cellXfs count="73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center" vertical="justify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1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0" fillId="0" borderId="4" xfId="0" applyBorder="1"/>
    <xf numFmtId="14" fontId="12" fillId="0" borderId="4" xfId="0" applyNumberFormat="1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 wrapText="1"/>
    </xf>
    <xf numFmtId="164" fontId="16" fillId="0" borderId="4" xfId="0" applyNumberFormat="1" applyFont="1" applyFill="1" applyBorder="1" applyAlignment="1">
      <alignment horizontal="right" vertical="center" wrapText="1"/>
    </xf>
    <xf numFmtId="164" fontId="17" fillId="0" borderId="4" xfId="0" applyNumberFormat="1" applyFont="1" applyFill="1" applyBorder="1" applyAlignment="1">
      <alignment horizontal="right" vertical="center" wrapText="1"/>
    </xf>
    <xf numFmtId="165" fontId="17" fillId="0" borderId="4" xfId="0" applyNumberFormat="1" applyFont="1" applyFill="1" applyBorder="1" applyAlignment="1">
      <alignment horizontal="right" vertical="center" wrapText="1"/>
    </xf>
    <xf numFmtId="166" fontId="17" fillId="0" borderId="4" xfId="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left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8" xfId="0" applyFont="1" applyFill="1" applyBorder="1"/>
    <xf numFmtId="0" fontId="14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right" vertical="center" wrapText="1"/>
    </xf>
    <xf numFmtId="164" fontId="19" fillId="0" borderId="4" xfId="0" applyNumberFormat="1" applyFont="1" applyFill="1" applyBorder="1" applyAlignment="1">
      <alignment horizontal="right" vertical="center" wrapText="1"/>
    </xf>
    <xf numFmtId="0" fontId="14" fillId="0" borderId="5" xfId="0" applyFont="1" applyFill="1" applyBorder="1"/>
    <xf numFmtId="0" fontId="17" fillId="3" borderId="4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left" vertical="center" wrapText="1"/>
    </xf>
    <xf numFmtId="164" fontId="17" fillId="0" borderId="4" xfId="1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/>
    <xf numFmtId="0" fontId="14" fillId="0" borderId="1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164" fontId="22" fillId="0" borderId="3" xfId="0" applyNumberFormat="1" applyFont="1" applyFill="1" applyBorder="1" applyAlignment="1">
      <alignment horizontal="right" vertical="center" wrapText="1"/>
    </xf>
    <xf numFmtId="166" fontId="17" fillId="0" borderId="3" xfId="0" applyNumberFormat="1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horizontal="center" vertical="center" wrapText="1"/>
    </xf>
    <xf numFmtId="164" fontId="17" fillId="0" borderId="3" xfId="3" applyNumberFormat="1" applyFont="1" applyFill="1" applyBorder="1" applyAlignment="1" applyProtection="1">
      <alignment horizontal="left" vertical="center" wrapText="1"/>
    </xf>
    <xf numFmtId="164" fontId="22" fillId="0" borderId="6" xfId="0" applyNumberFormat="1" applyFont="1" applyFill="1" applyBorder="1" applyAlignment="1">
      <alignment horizontal="right" vertical="center" wrapText="1"/>
    </xf>
    <xf numFmtId="165" fontId="17" fillId="0" borderId="3" xfId="0" applyNumberFormat="1" applyFont="1" applyFill="1" applyBorder="1" applyAlignment="1">
      <alignment horizontal="right" vertical="center" wrapText="1"/>
    </xf>
    <xf numFmtId="166" fontId="17" fillId="0" borderId="6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/>
    <xf numFmtId="0" fontId="8" fillId="0" borderId="12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164" fontId="22" fillId="0" borderId="13" xfId="0" applyNumberFormat="1" applyFont="1" applyFill="1" applyBorder="1" applyAlignment="1">
      <alignment horizontal="right" vertical="center" wrapText="1"/>
    </xf>
    <xf numFmtId="165" fontId="22" fillId="0" borderId="13" xfId="0" applyNumberFormat="1" applyFont="1" applyFill="1" applyBorder="1" applyAlignment="1">
      <alignment horizontal="right" vertical="center" wrapText="1"/>
    </xf>
    <xf numFmtId="166" fontId="22" fillId="0" borderId="13" xfId="0" applyNumberFormat="1" applyFont="1" applyFill="1" applyBorder="1" applyAlignment="1">
      <alignment horizontal="right" vertical="center" wrapText="1"/>
    </xf>
    <xf numFmtId="165" fontId="22" fillId="0" borderId="14" xfId="0" applyNumberFormat="1" applyFont="1" applyFill="1" applyBorder="1" applyAlignment="1">
      <alignment horizontal="right" vertical="center" wrapText="1"/>
    </xf>
    <xf numFmtId="0" fontId="8" fillId="0" borderId="15" xfId="0" applyFont="1" applyFill="1" applyBorder="1"/>
    <xf numFmtId="0" fontId="8" fillId="0" borderId="13" xfId="0" applyFont="1" applyFill="1" applyBorder="1"/>
    <xf numFmtId="164" fontId="24" fillId="0" borderId="0" xfId="0" applyNumberFormat="1" applyFont="1" applyFill="1" applyBorder="1"/>
    <xf numFmtId="0" fontId="0" fillId="0" borderId="0" xfId="0" applyFill="1" applyBorder="1"/>
    <xf numFmtId="0" fontId="24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  <row r="71">
          <cell r="C71">
            <v>0</v>
          </cell>
        </row>
        <row r="73">
          <cell r="C73">
            <v>0</v>
          </cell>
        </row>
        <row r="75">
          <cell r="C75">
            <v>98500.19</v>
          </cell>
        </row>
        <row r="77">
          <cell r="C77">
            <v>0</v>
          </cell>
        </row>
        <row r="79">
          <cell r="C79">
            <v>17.125</v>
          </cell>
        </row>
        <row r="80">
          <cell r="C80">
            <v>0</v>
          </cell>
        </row>
        <row r="81">
          <cell r="C81">
            <v>0</v>
          </cell>
        </row>
        <row r="83">
          <cell r="C83">
            <v>3398.0150000000003</v>
          </cell>
        </row>
        <row r="85">
          <cell r="C85">
            <v>0</v>
          </cell>
        </row>
        <row r="86">
          <cell r="C86">
            <v>0</v>
          </cell>
        </row>
        <row r="94">
          <cell r="C94">
            <v>282.11</v>
          </cell>
        </row>
        <row r="273">
          <cell r="C273">
            <v>0</v>
          </cell>
        </row>
        <row r="286">
          <cell r="C286">
            <v>0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  <row r="25">
          <cell r="C25">
            <v>389330.4</v>
          </cell>
        </row>
        <row r="66">
          <cell r="C66">
            <v>32486582.324999996</v>
          </cell>
        </row>
        <row r="69">
          <cell r="C69">
            <v>3431.74</v>
          </cell>
        </row>
        <row r="73">
          <cell r="C73">
            <v>0</v>
          </cell>
        </row>
        <row r="80">
          <cell r="C80">
            <v>60011.88</v>
          </cell>
        </row>
        <row r="83">
          <cell r="C83">
            <v>0</v>
          </cell>
        </row>
        <row r="84">
          <cell r="C84">
            <v>26465371.659999996</v>
          </cell>
        </row>
        <row r="150">
          <cell r="C150">
            <v>1898.0100000000004</v>
          </cell>
        </row>
        <row r="153">
          <cell r="C153">
            <v>0</v>
          </cell>
        </row>
        <row r="183">
          <cell r="C183">
            <v>1167322.6999999997</v>
          </cell>
        </row>
        <row r="190">
          <cell r="C190">
            <v>70204.63</v>
          </cell>
        </row>
        <row r="222">
          <cell r="C222">
            <v>0</v>
          </cell>
        </row>
        <row r="234">
          <cell r="C234">
            <v>0</v>
          </cell>
        </row>
        <row r="240">
          <cell r="C240">
            <v>404384</v>
          </cell>
        </row>
        <row r="241">
          <cell r="C241">
            <v>176185</v>
          </cell>
        </row>
        <row r="252">
          <cell r="C252">
            <v>0</v>
          </cell>
        </row>
        <row r="256">
          <cell r="C256">
            <v>3250.78</v>
          </cell>
        </row>
        <row r="258">
          <cell r="C258">
            <v>160811</v>
          </cell>
        </row>
        <row r="265">
          <cell r="C265">
            <v>1989106.11</v>
          </cell>
        </row>
        <row r="280">
          <cell r="C280">
            <v>0</v>
          </cell>
        </row>
        <row r="284">
          <cell r="C284">
            <v>529330.66</v>
          </cell>
        </row>
        <row r="291">
          <cell r="C291">
            <v>55414.1</v>
          </cell>
        </row>
        <row r="309">
          <cell r="C309">
            <v>127.97</v>
          </cell>
        </row>
        <row r="314">
          <cell r="C314">
            <v>150577.44</v>
          </cell>
        </row>
        <row r="375">
          <cell r="C375">
            <v>1544.74</v>
          </cell>
        </row>
        <row r="376">
          <cell r="C376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  <row r="18">
          <cell r="O18">
            <v>959500</v>
          </cell>
        </row>
        <row r="21">
          <cell r="O21">
            <v>7626900</v>
          </cell>
        </row>
        <row r="31">
          <cell r="O31">
            <v>365617000</v>
          </cell>
        </row>
        <row r="35">
          <cell r="O35">
            <v>0</v>
          </cell>
        </row>
        <row r="37">
          <cell r="O37">
            <v>115874000</v>
          </cell>
        </row>
        <row r="38">
          <cell r="O38">
            <v>234996800</v>
          </cell>
        </row>
        <row r="39">
          <cell r="O39">
            <v>6136600</v>
          </cell>
        </row>
        <row r="40">
          <cell r="O40">
            <v>3970800</v>
          </cell>
        </row>
        <row r="58">
          <cell r="O58">
            <v>1277300</v>
          </cell>
        </row>
        <row r="61">
          <cell r="O61">
            <v>6200</v>
          </cell>
        </row>
        <row r="62">
          <cell r="O62">
            <v>622800</v>
          </cell>
        </row>
        <row r="64">
          <cell r="O64">
            <v>10982600</v>
          </cell>
        </row>
        <row r="75">
          <cell r="O75">
            <v>4496800</v>
          </cell>
        </row>
        <row r="76">
          <cell r="O76">
            <v>601800</v>
          </cell>
        </row>
        <row r="77">
          <cell r="O77">
            <v>549000</v>
          </cell>
        </row>
        <row r="80">
          <cell r="O80">
            <v>20000</v>
          </cell>
        </row>
        <row r="82">
          <cell r="O82">
            <v>142300</v>
          </cell>
        </row>
        <row r="85">
          <cell r="O85">
            <v>48400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7"/>
  <sheetViews>
    <sheetView tabSelected="1" view="pageBreakPreview" topLeftCell="A25" zoomScale="50" zoomScaleNormal="50" zoomScaleSheetLayoutView="50" workbookViewId="0">
      <selection activeCell="C27" sqref="C27"/>
    </sheetView>
  </sheetViews>
  <sheetFormatPr defaultRowHeight="25.5" x14ac:dyDescent="0.35"/>
  <cols>
    <col min="1" max="1" width="8.28515625" style="72" customWidth="1"/>
    <col min="2" max="2" width="26.7109375" style="72" bestFit="1" customWidth="1"/>
    <col min="3" max="3" width="93.28515625" style="72" customWidth="1"/>
    <col min="4" max="4" width="24.85546875" style="72" customWidth="1"/>
    <col min="5" max="5" width="22.7109375" style="72" customWidth="1"/>
    <col min="6" max="6" width="23.140625" style="72" customWidth="1"/>
    <col min="7" max="7" width="25.42578125" style="72" hidden="1" customWidth="1"/>
    <col min="8" max="8" width="21.85546875" style="72" customWidth="1"/>
    <col min="9" max="9" width="20.42578125" style="72" customWidth="1"/>
    <col min="10" max="10" width="17.42578125" style="71" customWidth="1"/>
    <col min="11" max="11" width="24.28515625" style="71" customWidth="1"/>
    <col min="12" max="16384" width="9.140625" style="71"/>
  </cols>
  <sheetData>
    <row r="1" spans="1:11" s="5" customFormat="1" ht="73.5" customHeight="1" thickBot="1" x14ac:dyDescent="0.5">
      <c r="A1" s="1"/>
      <c r="B1" s="1"/>
      <c r="C1" s="2" t="s">
        <v>0</v>
      </c>
      <c r="D1" s="2"/>
      <c r="E1" s="2"/>
      <c r="F1" s="2"/>
      <c r="G1" s="2"/>
      <c r="H1" s="2"/>
      <c r="I1" s="3"/>
      <c r="J1" s="3"/>
      <c r="K1" s="4"/>
    </row>
    <row r="2" spans="1:11" s="10" customFormat="1" ht="60" customHeight="1" x14ac:dyDescent="0.4">
      <c r="A2" s="6" t="s">
        <v>1</v>
      </c>
      <c r="B2" s="7" t="s">
        <v>2</v>
      </c>
      <c r="C2" s="8" t="s">
        <v>3</v>
      </c>
      <c r="D2" s="9" t="s">
        <v>4</v>
      </c>
      <c r="E2" s="9"/>
      <c r="F2" s="9"/>
      <c r="G2" s="9"/>
      <c r="H2" s="9"/>
      <c r="I2" s="9"/>
    </row>
    <row r="3" spans="1:11" s="17" customFormat="1" ht="57.75" customHeight="1" x14ac:dyDescent="0.4">
      <c r="A3" s="11"/>
      <c r="B3" s="12"/>
      <c r="C3" s="13" t="s">
        <v>5</v>
      </c>
      <c r="D3" s="13" t="s">
        <v>6</v>
      </c>
      <c r="E3" s="13" t="s">
        <v>7</v>
      </c>
      <c r="F3" s="14" t="s">
        <v>8</v>
      </c>
      <c r="G3" s="15" t="s">
        <v>8</v>
      </c>
      <c r="H3" s="16" t="s">
        <v>9</v>
      </c>
      <c r="I3" s="16" t="s">
        <v>10</v>
      </c>
      <c r="J3" s="16" t="s">
        <v>11</v>
      </c>
      <c r="K3" s="16" t="s">
        <v>12</v>
      </c>
    </row>
    <row r="4" spans="1:11" s="17" customFormat="1" ht="108" customHeight="1" x14ac:dyDescent="0.4">
      <c r="A4" s="18"/>
      <c r="B4" s="19"/>
      <c r="C4" s="13"/>
      <c r="D4" s="13"/>
      <c r="E4" s="20"/>
      <c r="F4" s="21">
        <v>42104</v>
      </c>
      <c r="G4" s="22">
        <f>'[1]412 zv (2011)'!$A$7+1</f>
        <v>40955</v>
      </c>
      <c r="H4" s="16"/>
      <c r="I4" s="16"/>
      <c r="J4" s="16"/>
      <c r="K4" s="16"/>
    </row>
    <row r="5" spans="1:11" s="17" customFormat="1" ht="63.75" customHeight="1" x14ac:dyDescent="0.4">
      <c r="A5" s="23">
        <v>1</v>
      </c>
      <c r="B5" s="24">
        <v>11010000</v>
      </c>
      <c r="C5" s="25" t="s">
        <v>13</v>
      </c>
      <c r="D5" s="26">
        <f>(SUM([1]Голосіїв!O12))/1000</f>
        <v>704381.4</v>
      </c>
      <c r="E5" s="26">
        <v>214800</v>
      </c>
      <c r="F5" s="27">
        <f>492883.53274+9875.79807+32410.59546+5027.2197+0.51891-295730.11967-5925.47882-19446.35724-3016.33183-0.31134</f>
        <v>216079.06598000007</v>
      </c>
      <c r="G5" s="27">
        <f>('[1]класифікація (2011)'!C8-'[1]класифікація (2011)'!C12-'[1]класифікація (2011)'!C24)/1000</f>
        <v>93520.299014999997</v>
      </c>
      <c r="H5" s="28">
        <f>F5-E5</f>
        <v>1279.0659800000722</v>
      </c>
      <c r="I5" s="29">
        <f>F5/E5</f>
        <v>1.0059546833333337</v>
      </c>
      <c r="J5" s="29">
        <f>F5/D5</f>
        <v>0.30676429840424529</v>
      </c>
      <c r="K5" s="28">
        <f>F5-D5</f>
        <v>-488302.33401999995</v>
      </c>
    </row>
    <row r="6" spans="1:11" s="17" customFormat="1" ht="96.75" hidden="1" customHeight="1" x14ac:dyDescent="0.4">
      <c r="A6" s="23">
        <v>2</v>
      </c>
      <c r="B6" s="24">
        <v>13000000</v>
      </c>
      <c r="C6" s="30" t="s">
        <v>14</v>
      </c>
      <c r="D6" s="31"/>
      <c r="E6" s="26"/>
      <c r="F6" s="27">
        <f>('[1]класифікація (2015)'!C71+'[1]класифікація (2015)'!C73+'[1]класифікація (2015)'!C75+'[1]класифікація (2015)'!C77+'[1]класифікація (2015)'!C79+'[1]класифікація (2015)'!C80+'[1]класифікація (2015)'!C81+'[1]класифікація (2015)'!C83+'[1]класифікація (2015)'!C85+'[1]класифікація (2015)'!C86+'[1]класифікація (2015)'!C94)/1000</f>
        <v>102.19744</v>
      </c>
      <c r="G6" s="27">
        <f>('[1]класифікація (2011)'!C66-'[1]класифікація (2011)'!C69-'[1]класифікація (2011)'!C73-'[1]класифікація (2011)'!C80-'[1]класифікація (2011)'!C83-'[1]класифікація (2011)'!C84)/1000</f>
        <v>5957.7670450000014</v>
      </c>
      <c r="H6" s="28">
        <f t="shared" ref="H6:H35" si="0">F6-E6</f>
        <v>102.19744</v>
      </c>
      <c r="I6" s="29" t="e">
        <f>F6/E6</f>
        <v>#DIV/0!</v>
      </c>
      <c r="J6" s="29" t="e">
        <f t="shared" ref="J6:J35" si="1">F6/D6</f>
        <v>#DIV/0!</v>
      </c>
      <c r="K6" s="28">
        <f t="shared" ref="K6:K35" si="2">F6-D6</f>
        <v>102.19744</v>
      </c>
    </row>
    <row r="7" spans="1:11" s="17" customFormat="1" ht="92.25" hidden="1" x14ac:dyDescent="0.4">
      <c r="A7" s="23">
        <v>3</v>
      </c>
      <c r="B7" s="24">
        <v>22010300</v>
      </c>
      <c r="C7" s="30" t="s">
        <v>15</v>
      </c>
      <c r="D7" s="31">
        <f>(SUM([1]Голосіїв!O77))/1000</f>
        <v>549</v>
      </c>
      <c r="E7" s="26">
        <f>D7</f>
        <v>549</v>
      </c>
      <c r="F7" s="27">
        <f>'[1]класифікація (2015)'!C273/1000</f>
        <v>0</v>
      </c>
      <c r="G7" s="27">
        <f>'[1]класифікація (2011)'!C265/1000</f>
        <v>1989.1061100000002</v>
      </c>
      <c r="H7" s="28">
        <f t="shared" si="0"/>
        <v>-549</v>
      </c>
      <c r="I7" s="29">
        <f>F7/E7</f>
        <v>0</v>
      </c>
      <c r="J7" s="29">
        <f t="shared" si="1"/>
        <v>0</v>
      </c>
      <c r="K7" s="28">
        <f t="shared" si="2"/>
        <v>-549</v>
      </c>
    </row>
    <row r="8" spans="1:11" s="17" customFormat="1" ht="30.75" x14ac:dyDescent="0.4">
      <c r="A8" s="32">
        <v>2</v>
      </c>
      <c r="B8" s="24">
        <v>22090000</v>
      </c>
      <c r="C8" s="30" t="s">
        <v>16</v>
      </c>
      <c r="D8" s="31">
        <f>[1]Голосіїв!O76/1000</f>
        <v>601.79999999999995</v>
      </c>
      <c r="E8" s="31">
        <v>88.1</v>
      </c>
      <c r="F8" s="27">
        <f>121.7592+605.92835+174.91757+16.97827</f>
        <v>919.58338999999989</v>
      </c>
      <c r="G8" s="27">
        <f>'[1]класифікація (2011)'!C291/1000</f>
        <v>55.414099999999998</v>
      </c>
      <c r="H8" s="28">
        <f t="shared" si="0"/>
        <v>831.48338999999987</v>
      </c>
      <c r="I8" s="29">
        <f>F8/E8</f>
        <v>10.437949943246311</v>
      </c>
      <c r="J8" s="29">
        <f t="shared" si="1"/>
        <v>1.5280548188767031</v>
      </c>
      <c r="K8" s="28">
        <f t="shared" si="2"/>
        <v>317.78338999999994</v>
      </c>
    </row>
    <row r="9" spans="1:11" s="35" customFormat="1" ht="46.5" hidden="1" customHeight="1" x14ac:dyDescent="0.4">
      <c r="A9" s="33"/>
      <c r="B9" s="34"/>
      <c r="C9" s="34"/>
      <c r="D9" s="27"/>
      <c r="E9" s="27"/>
      <c r="F9" s="27"/>
      <c r="G9" s="27"/>
      <c r="H9" s="28">
        <f t="shared" si="0"/>
        <v>0</v>
      </c>
      <c r="I9" s="29"/>
      <c r="J9" s="29" t="e">
        <f t="shared" si="1"/>
        <v>#DIV/0!</v>
      </c>
      <c r="K9" s="28">
        <f t="shared" si="2"/>
        <v>0</v>
      </c>
    </row>
    <row r="10" spans="1:11" s="40" customFormat="1" ht="90.75" hidden="1" customHeight="1" x14ac:dyDescent="0.4">
      <c r="A10" s="36"/>
      <c r="B10" s="34"/>
      <c r="C10" s="37" t="s">
        <v>17</v>
      </c>
      <c r="D10" s="38"/>
      <c r="E10" s="38"/>
      <c r="F10" s="39"/>
      <c r="G10" s="39"/>
      <c r="H10" s="28">
        <f t="shared" si="0"/>
        <v>0</v>
      </c>
      <c r="I10" s="29"/>
      <c r="J10" s="29" t="e">
        <f t="shared" si="1"/>
        <v>#DIV/0!</v>
      </c>
      <c r="K10" s="28">
        <f t="shared" si="2"/>
        <v>0</v>
      </c>
    </row>
    <row r="11" spans="1:11" s="40" customFormat="1" ht="90.75" hidden="1" customHeight="1" x14ac:dyDescent="0.4">
      <c r="A11" s="36">
        <v>1</v>
      </c>
      <c r="B11" s="41" t="s">
        <v>18</v>
      </c>
      <c r="C11" s="42" t="s">
        <v>19</v>
      </c>
      <c r="D11" s="38"/>
      <c r="E11" s="26"/>
      <c r="F11" s="39"/>
      <c r="G11" s="39"/>
      <c r="H11" s="28">
        <f t="shared" si="0"/>
        <v>0</v>
      </c>
      <c r="I11" s="29"/>
      <c r="J11" s="29" t="e">
        <f t="shared" si="1"/>
        <v>#DIV/0!</v>
      </c>
      <c r="K11" s="28">
        <f t="shared" si="2"/>
        <v>0</v>
      </c>
    </row>
    <row r="12" spans="1:11" s="17" customFormat="1" ht="68.25" customHeight="1" x14ac:dyDescent="0.4">
      <c r="A12" s="23">
        <v>3</v>
      </c>
      <c r="B12" s="24">
        <v>11020200</v>
      </c>
      <c r="C12" s="30" t="s">
        <v>20</v>
      </c>
      <c r="D12" s="31">
        <f>SUM([1]Голосіїв!O18)/1000</f>
        <v>959.5</v>
      </c>
      <c r="E12" s="31">
        <v>351.4</v>
      </c>
      <c r="F12" s="27">
        <f>97.257+89.527+106.16566+0.67</f>
        <v>293.61966000000001</v>
      </c>
      <c r="G12" s="27">
        <f>'[1]класифікація (2011)'!C25/1000</f>
        <v>389.3304</v>
      </c>
      <c r="H12" s="28">
        <f t="shared" si="0"/>
        <v>-57.780339999999967</v>
      </c>
      <c r="I12" s="29">
        <f>F12/E12</f>
        <v>0.83557103016505418</v>
      </c>
      <c r="J12" s="29">
        <f t="shared" si="1"/>
        <v>0.30601319437206881</v>
      </c>
      <c r="K12" s="28">
        <f t="shared" si="2"/>
        <v>-665.88033999999993</v>
      </c>
    </row>
    <row r="13" spans="1:11" s="17" customFormat="1" ht="92.25" customHeight="1" x14ac:dyDescent="0.4">
      <c r="A13" s="23">
        <v>4</v>
      </c>
      <c r="B13" s="24">
        <v>13000000</v>
      </c>
      <c r="C13" s="30" t="s">
        <v>21</v>
      </c>
      <c r="D13" s="31">
        <f>[1]Голосіїв!O21/1000</f>
        <v>7626.9</v>
      </c>
      <c r="E13" s="31">
        <v>1880.3</v>
      </c>
      <c r="F13" s="43">
        <f>6091.85238+0.4404+0.84158+104.29006-3045.92626-0.2202-0.42079-78.21752+11.07495+0.96222+0.28211</f>
        <v>3084.9589300000007</v>
      </c>
      <c r="G13" s="27">
        <f>('[1]класифікація (2011)'!C69+'[1]класифікація (2011)'!C73+'[1]класифікація (2011)'!C80+'[1]класифікація (2011)'!C83)/1000</f>
        <v>63.443619999999996</v>
      </c>
      <c r="H13" s="28">
        <f t="shared" si="0"/>
        <v>1204.6589300000007</v>
      </c>
      <c r="I13" s="29">
        <f>F13/E13</f>
        <v>1.6406737914162637</v>
      </c>
      <c r="J13" s="29">
        <f t="shared" si="1"/>
        <v>0.4044839882521078</v>
      </c>
      <c r="K13" s="28">
        <f t="shared" si="2"/>
        <v>-4541.9410699999989</v>
      </c>
    </row>
    <row r="14" spans="1:11" s="17" customFormat="1" ht="36" customHeight="1" x14ac:dyDescent="0.4">
      <c r="A14" s="23">
        <v>5</v>
      </c>
      <c r="B14" s="44" t="s">
        <v>22</v>
      </c>
      <c r="C14" s="30" t="s">
        <v>23</v>
      </c>
      <c r="D14" s="31">
        <f>([1]Голосіїв!O37+[1]Голосіїв!O38+[1]Голосіїв!O39+[1]Голосіїв!O40)/1000</f>
        <v>360978.2</v>
      </c>
      <c r="E14" s="31">
        <v>113000</v>
      </c>
      <c r="F14" s="27">
        <f>26693.51439+58577.21992+779.02787+377.15144</f>
        <v>86426.913620000007</v>
      </c>
      <c r="G14" s="27">
        <f>'[1]класифікація (2011)'!C84/1000</f>
        <v>26465.371659999997</v>
      </c>
      <c r="H14" s="28">
        <f t="shared" si="0"/>
        <v>-26573.086379999993</v>
      </c>
      <c r="I14" s="29">
        <f>F14/E14</f>
        <v>0.7648399435398231</v>
      </c>
      <c r="J14" s="29">
        <f t="shared" si="1"/>
        <v>0.23942419132235687</v>
      </c>
      <c r="K14" s="28">
        <f t="shared" si="2"/>
        <v>-274551.28638000001</v>
      </c>
    </row>
    <row r="15" spans="1:11" s="17" customFormat="1" ht="61.5" x14ac:dyDescent="0.4">
      <c r="A15" s="23">
        <v>6</v>
      </c>
      <c r="B15" s="24">
        <v>16010000</v>
      </c>
      <c r="C15" s="30" t="s">
        <v>24</v>
      </c>
      <c r="D15" s="31">
        <f>(SUM([1]Голосіїв!O35))/1000</f>
        <v>0</v>
      </c>
      <c r="E15" s="31">
        <v>0</v>
      </c>
      <c r="F15" s="27">
        <f>0.09614</f>
        <v>9.6140000000000003E-2</v>
      </c>
      <c r="G15" s="27">
        <f>('[1]класифікація (2011)'!C150-'[1]класифікація (2011)'!C153)/1000</f>
        <v>1.8980100000000004</v>
      </c>
      <c r="H15" s="28">
        <f t="shared" si="0"/>
        <v>9.6140000000000003E-2</v>
      </c>
      <c r="I15" s="29">
        <v>0</v>
      </c>
      <c r="J15" s="29">
        <v>0</v>
      </c>
      <c r="K15" s="28">
        <f t="shared" si="2"/>
        <v>9.6140000000000003E-2</v>
      </c>
    </row>
    <row r="16" spans="1:11" s="17" customFormat="1" ht="39.75" customHeight="1" x14ac:dyDescent="0.4">
      <c r="A16" s="23">
        <v>7</v>
      </c>
      <c r="B16" s="24">
        <v>18000000</v>
      </c>
      <c r="C16" s="30" t="s">
        <v>25</v>
      </c>
      <c r="D16" s="31">
        <f>([1]Голосіїв!O31-[1]Голосіїв!O37-[1]Голосіїв!O38-[1]Голосіїв!O39-[1]Голосіїв!O40)/1000</f>
        <v>4638.8</v>
      </c>
      <c r="E16" s="31">
        <v>607.20000000000005</v>
      </c>
      <c r="F16" s="27">
        <f>-2.62866+31.71827+0.487+7.81745-1.68074-2.89709+0.061+2.34645+432.36927+134.11526+17.92586</f>
        <v>619.63407000000007</v>
      </c>
      <c r="G16" s="27">
        <f>('[1]класифікація (2011)'!C183-'[1]класифікація (2011)'!C190+'[1]класифікація (2011)'!C153)/1000</f>
        <v>1097.1180699999998</v>
      </c>
      <c r="H16" s="28">
        <f t="shared" si="0"/>
        <v>12.43407000000002</v>
      </c>
      <c r="I16" s="29">
        <f>F16/E16</f>
        <v>1.0204777173913044</v>
      </c>
      <c r="J16" s="29">
        <f t="shared" si="1"/>
        <v>0.13357637104423559</v>
      </c>
      <c r="K16" s="28">
        <f t="shared" si="2"/>
        <v>-4019.1659300000001</v>
      </c>
    </row>
    <row r="17" spans="1:11" s="17" customFormat="1" ht="61.5" customHeight="1" x14ac:dyDescent="0.4">
      <c r="A17" s="23">
        <v>8</v>
      </c>
      <c r="B17" s="45">
        <v>19040000</v>
      </c>
      <c r="C17" s="46" t="s">
        <v>26</v>
      </c>
      <c r="D17" s="39">
        <v>0</v>
      </c>
      <c r="E17" s="26">
        <v>0</v>
      </c>
      <c r="F17" s="27">
        <v>0</v>
      </c>
      <c r="G17" s="27">
        <f>'[1]класифікація (2011)'!C222/1000</f>
        <v>0</v>
      </c>
      <c r="H17" s="28">
        <f t="shared" si="0"/>
        <v>0</v>
      </c>
      <c r="I17" s="29">
        <v>0</v>
      </c>
      <c r="J17" s="29">
        <v>0</v>
      </c>
      <c r="K17" s="28">
        <f t="shared" si="2"/>
        <v>0</v>
      </c>
    </row>
    <row r="18" spans="1:11" s="17" customFormat="1" ht="59.25" hidden="1" customHeight="1" x14ac:dyDescent="0.4">
      <c r="A18" s="23">
        <v>7</v>
      </c>
      <c r="B18" s="45">
        <v>21030000</v>
      </c>
      <c r="C18" s="46" t="s">
        <v>27</v>
      </c>
      <c r="D18" s="39"/>
      <c r="E18" s="26">
        <f>D18</f>
        <v>0</v>
      </c>
      <c r="F18" s="27"/>
      <c r="G18" s="27"/>
      <c r="H18" s="28">
        <f t="shared" si="0"/>
        <v>0</v>
      </c>
      <c r="I18" s="29" t="e">
        <f>F18/E18</f>
        <v>#DIV/0!</v>
      </c>
      <c r="J18" s="29" t="e">
        <f t="shared" si="1"/>
        <v>#DIV/0!</v>
      </c>
      <c r="K18" s="28">
        <f t="shared" si="2"/>
        <v>0</v>
      </c>
    </row>
    <row r="19" spans="1:11" s="17" customFormat="1" ht="69" hidden="1" customHeight="1" x14ac:dyDescent="0.4">
      <c r="A19" s="23">
        <v>7</v>
      </c>
      <c r="B19" s="24">
        <v>21050000</v>
      </c>
      <c r="C19" s="30" t="s">
        <v>28</v>
      </c>
      <c r="D19" s="31"/>
      <c r="E19" s="26"/>
      <c r="F19" s="27"/>
      <c r="G19" s="27"/>
      <c r="H19" s="28">
        <f t="shared" si="0"/>
        <v>0</v>
      </c>
      <c r="I19" s="29"/>
      <c r="J19" s="29" t="e">
        <f t="shared" si="1"/>
        <v>#DIV/0!</v>
      </c>
      <c r="K19" s="28">
        <f t="shared" si="2"/>
        <v>0</v>
      </c>
    </row>
    <row r="20" spans="1:11" s="17" customFormat="1" ht="103.5" customHeight="1" x14ac:dyDescent="0.4">
      <c r="A20" s="23">
        <v>9</v>
      </c>
      <c r="B20" s="24">
        <v>21010300</v>
      </c>
      <c r="C20" s="30" t="s">
        <v>29</v>
      </c>
      <c r="D20" s="31">
        <f>[1]Голосіїв!O58/1000</f>
        <v>1277.3</v>
      </c>
      <c r="E20" s="31">
        <v>361.6</v>
      </c>
      <c r="F20" s="27">
        <f>134.158+46.369</f>
        <v>180.52699999999999</v>
      </c>
      <c r="G20" s="27">
        <f>('[1]класифікація (2011)'!C240+'[1]класифікація (2011)'!C241)/1000</f>
        <v>580.56899999999996</v>
      </c>
      <c r="H20" s="28">
        <f t="shared" si="0"/>
        <v>-181.07300000000004</v>
      </c>
      <c r="I20" s="29">
        <f>F20/E20</f>
        <v>0.49924502212389371</v>
      </c>
      <c r="J20" s="29">
        <f t="shared" si="1"/>
        <v>0.1413348469427699</v>
      </c>
      <c r="K20" s="28">
        <f t="shared" si="2"/>
        <v>-1096.7729999999999</v>
      </c>
    </row>
    <row r="21" spans="1:11" s="17" customFormat="1" ht="30.75" x14ac:dyDescent="0.4">
      <c r="A21" s="23">
        <v>10</v>
      </c>
      <c r="B21" s="24">
        <v>21080500</v>
      </c>
      <c r="C21" s="30" t="s">
        <v>30</v>
      </c>
      <c r="D21" s="31">
        <v>0</v>
      </c>
      <c r="E21" s="26">
        <v>0</v>
      </c>
      <c r="F21" s="27">
        <v>0</v>
      </c>
      <c r="G21" s="27">
        <f>'[1]класифікація (2011)'!C252/1000</f>
        <v>0</v>
      </c>
      <c r="H21" s="28">
        <f t="shared" si="0"/>
        <v>0</v>
      </c>
      <c r="I21" s="29">
        <v>0</v>
      </c>
      <c r="J21" s="29">
        <v>0</v>
      </c>
      <c r="K21" s="28">
        <f t="shared" si="2"/>
        <v>0</v>
      </c>
    </row>
    <row r="22" spans="1:11" s="17" customFormat="1" ht="92.25" hidden="1" x14ac:dyDescent="0.4">
      <c r="A22" s="23"/>
      <c r="B22" s="24">
        <v>21080600</v>
      </c>
      <c r="C22" s="30" t="s">
        <v>31</v>
      </c>
      <c r="D22" s="31"/>
      <c r="E22" s="26"/>
      <c r="F22" s="27"/>
      <c r="G22" s="27"/>
      <c r="H22" s="28">
        <f t="shared" si="0"/>
        <v>0</v>
      </c>
      <c r="I22" s="29"/>
      <c r="J22" s="29" t="e">
        <f t="shared" si="1"/>
        <v>#DIV/0!</v>
      </c>
      <c r="K22" s="28">
        <f t="shared" si="2"/>
        <v>0</v>
      </c>
    </row>
    <row r="23" spans="1:11" s="17" customFormat="1" ht="163.5" customHeight="1" x14ac:dyDescent="0.4">
      <c r="A23" s="23">
        <v>11</v>
      </c>
      <c r="B23" s="24">
        <v>21080900</v>
      </c>
      <c r="C23" s="30" t="s">
        <v>32</v>
      </c>
      <c r="D23" s="31">
        <f>[1]Голосіїв!O61/1000</f>
        <v>6.2</v>
      </c>
      <c r="E23" s="31">
        <v>2</v>
      </c>
      <c r="F23" s="27">
        <v>0.48699999999999999</v>
      </c>
      <c r="G23" s="27">
        <f>'[1]класифікація (2011)'!C256/1000</f>
        <v>3.2507800000000002</v>
      </c>
      <c r="H23" s="28">
        <f t="shared" si="0"/>
        <v>-1.5129999999999999</v>
      </c>
      <c r="I23" s="29">
        <f>F23/E23</f>
        <v>0.24349999999999999</v>
      </c>
      <c r="J23" s="29">
        <f t="shared" si="1"/>
        <v>7.8548387096774183E-2</v>
      </c>
      <c r="K23" s="28">
        <f t="shared" si="2"/>
        <v>-5.7130000000000001</v>
      </c>
    </row>
    <row r="24" spans="1:11" s="17" customFormat="1" ht="40.5" x14ac:dyDescent="0.4">
      <c r="A24" s="23">
        <v>12</v>
      </c>
      <c r="B24" s="47" t="s">
        <v>33</v>
      </c>
      <c r="C24" s="30" t="s">
        <v>34</v>
      </c>
      <c r="D24" s="31">
        <f>[1]Голосіїв!O62/1000</f>
        <v>622.79999999999995</v>
      </c>
      <c r="E24" s="31">
        <v>187</v>
      </c>
      <c r="F24" s="27">
        <f>111.27851+17</f>
        <v>128.27850999999998</v>
      </c>
      <c r="G24" s="27">
        <f>'[1]класифікація (2011)'!C258/1000</f>
        <v>160.81100000000001</v>
      </c>
      <c r="H24" s="28">
        <f t="shared" si="0"/>
        <v>-58.721490000000017</v>
      </c>
      <c r="I24" s="29">
        <f>F24/E24</f>
        <v>0.68598133689839558</v>
      </c>
      <c r="J24" s="29">
        <f t="shared" si="1"/>
        <v>0.20597063262684648</v>
      </c>
      <c r="K24" s="28">
        <f t="shared" si="2"/>
        <v>-494.52148999999997</v>
      </c>
    </row>
    <row r="25" spans="1:11" s="17" customFormat="1" ht="30.75" x14ac:dyDescent="0.4">
      <c r="A25" s="23">
        <v>13</v>
      </c>
      <c r="B25" s="24">
        <v>22010000</v>
      </c>
      <c r="C25" s="30" t="s">
        <v>35</v>
      </c>
      <c r="D25" s="31">
        <f>[1]Голосіїв!O64/1000</f>
        <v>10982.6</v>
      </c>
      <c r="E25" s="31">
        <v>3387.7</v>
      </c>
      <c r="F25" s="27">
        <f>2079.52455+15.774+2198.31456+0.78+1.56+501.235+174.34584</f>
        <v>4971.53395</v>
      </c>
      <c r="G25" s="27"/>
      <c r="H25" s="28">
        <f t="shared" si="0"/>
        <v>1583.8339500000002</v>
      </c>
      <c r="I25" s="29">
        <f>F25/E25</f>
        <v>1.4675248546211295</v>
      </c>
      <c r="J25" s="29">
        <f t="shared" si="1"/>
        <v>0.45267367927448871</v>
      </c>
      <c r="K25" s="28">
        <f t="shared" si="2"/>
        <v>-6011.0660500000004</v>
      </c>
    </row>
    <row r="26" spans="1:11" s="17" customFormat="1" ht="61.5" hidden="1" x14ac:dyDescent="0.4">
      <c r="A26" s="23">
        <v>8</v>
      </c>
      <c r="B26" s="24">
        <v>22020000</v>
      </c>
      <c r="C26" s="30" t="s">
        <v>36</v>
      </c>
      <c r="D26" s="31">
        <f>SUM([1]Голосіїв!O85)/1000</f>
        <v>48.4</v>
      </c>
      <c r="E26" s="26">
        <f>D26</f>
        <v>48.4</v>
      </c>
      <c r="F26" s="27">
        <f>'[1]класифікація (2015)'!C286/1000</f>
        <v>0</v>
      </c>
      <c r="G26" s="27">
        <f>'[1]класифікація (2011)'!C280/1000</f>
        <v>0</v>
      </c>
      <c r="H26" s="28">
        <f t="shared" si="0"/>
        <v>-48.4</v>
      </c>
      <c r="I26" s="29">
        <v>0</v>
      </c>
      <c r="J26" s="29">
        <f t="shared" si="1"/>
        <v>0</v>
      </c>
      <c r="K26" s="28">
        <f t="shared" si="2"/>
        <v>-48.4</v>
      </c>
    </row>
    <row r="27" spans="1:11" s="17" customFormat="1" ht="91.5" customHeight="1" x14ac:dyDescent="0.4">
      <c r="A27" s="23">
        <v>14</v>
      </c>
      <c r="B27" s="24">
        <v>22080000</v>
      </c>
      <c r="C27" s="30" t="s">
        <v>37</v>
      </c>
      <c r="D27" s="31">
        <f>[1]Голосіїв!O75/1000</f>
        <v>4496.8</v>
      </c>
      <c r="E27" s="31">
        <v>1180</v>
      </c>
      <c r="F27" s="27">
        <f>145.3091+1183.55221</f>
        <v>1328.86131</v>
      </c>
      <c r="G27" s="27">
        <f>'[1]класифікація (2011)'!C284/1000</f>
        <v>529.33066000000008</v>
      </c>
      <c r="H27" s="28">
        <f t="shared" si="0"/>
        <v>148.86131</v>
      </c>
      <c r="I27" s="29">
        <f>F27/E27</f>
        <v>1.126153652542373</v>
      </c>
      <c r="J27" s="29">
        <f t="shared" si="1"/>
        <v>0.29551265566625157</v>
      </c>
      <c r="K27" s="28">
        <f t="shared" si="2"/>
        <v>-3167.93869</v>
      </c>
    </row>
    <row r="28" spans="1:11" s="17" customFormat="1" ht="135.75" customHeight="1" x14ac:dyDescent="0.4">
      <c r="A28" s="23">
        <v>15</v>
      </c>
      <c r="B28" s="24">
        <v>24030000</v>
      </c>
      <c r="C28" s="30" t="s">
        <v>38</v>
      </c>
      <c r="D28" s="31">
        <f>[1]Голосіїв!O80/1000</f>
        <v>20</v>
      </c>
      <c r="E28" s="31">
        <v>0</v>
      </c>
      <c r="F28" s="27">
        <v>0</v>
      </c>
      <c r="G28" s="27">
        <f>'[1]класифікація (2011)'!C309/1000</f>
        <v>0.12797</v>
      </c>
      <c r="H28" s="28">
        <f t="shared" si="0"/>
        <v>0</v>
      </c>
      <c r="I28" s="29">
        <v>0</v>
      </c>
      <c r="J28" s="29">
        <f t="shared" si="1"/>
        <v>0</v>
      </c>
      <c r="K28" s="28">
        <f t="shared" si="2"/>
        <v>-20</v>
      </c>
    </row>
    <row r="29" spans="1:11" s="17" customFormat="1" ht="36" customHeight="1" x14ac:dyDescent="0.4">
      <c r="A29" s="23">
        <v>16</v>
      </c>
      <c r="B29" s="24">
        <v>24060300</v>
      </c>
      <c r="C29" s="30" t="s">
        <v>39</v>
      </c>
      <c r="D29" s="31">
        <f>[1]Голосіїв!O82/1000</f>
        <v>142.30000000000001</v>
      </c>
      <c r="E29" s="31">
        <v>47.6</v>
      </c>
      <c r="F29" s="27">
        <f>52.60094</f>
        <v>52.600940000000001</v>
      </c>
      <c r="G29" s="27">
        <f>('[1]класифікація (2011)'!C314+'[1]класифікація (2011)'!C234+'[1]класифікація (2011)'!C252+'[1]класифікація (2011)'!C256+'[1]класифікація (2011)'!C258+'[1]класифікація (2011)'!C376)/1000</f>
        <v>314.63921999999997</v>
      </c>
      <c r="H29" s="28">
        <f t="shared" si="0"/>
        <v>5.0009399999999999</v>
      </c>
      <c r="I29" s="29">
        <f>F29/E29</f>
        <v>1.1050617647058822</v>
      </c>
      <c r="J29" s="29">
        <f t="shared" si="1"/>
        <v>0.36964820801124382</v>
      </c>
      <c r="K29" s="28">
        <f t="shared" si="2"/>
        <v>-89.699060000000003</v>
      </c>
    </row>
    <row r="30" spans="1:11" s="17" customFormat="1" ht="32.25" hidden="1" customHeight="1" x14ac:dyDescent="0.4">
      <c r="A30" s="23">
        <v>13</v>
      </c>
      <c r="B30" s="45"/>
      <c r="C30" s="46" t="s">
        <v>40</v>
      </c>
      <c r="D30" s="39"/>
      <c r="E30" s="26">
        <f>D30</f>
        <v>0</v>
      </c>
      <c r="F30" s="27"/>
      <c r="G30" s="27"/>
      <c r="H30" s="28">
        <f t="shared" si="0"/>
        <v>0</v>
      </c>
      <c r="I30" s="29" t="e">
        <f>F30/E30</f>
        <v>#DIV/0!</v>
      </c>
      <c r="J30" s="29" t="e">
        <f t="shared" si="1"/>
        <v>#DIV/0!</v>
      </c>
      <c r="K30" s="28">
        <f t="shared" si="2"/>
        <v>0</v>
      </c>
    </row>
    <row r="31" spans="1:11" s="17" customFormat="1" ht="50.25" hidden="1" customHeight="1" x14ac:dyDescent="0.4">
      <c r="A31" s="23">
        <v>14</v>
      </c>
      <c r="B31" s="45">
        <v>24110700</v>
      </c>
      <c r="C31" s="46" t="s">
        <v>41</v>
      </c>
      <c r="D31" s="39"/>
      <c r="E31" s="26">
        <f>D31</f>
        <v>0</v>
      </c>
      <c r="F31" s="27"/>
      <c r="G31" s="27"/>
      <c r="H31" s="28">
        <f t="shared" si="0"/>
        <v>0</v>
      </c>
      <c r="I31" s="29" t="e">
        <f>F31/E31</f>
        <v>#DIV/0!</v>
      </c>
      <c r="J31" s="29" t="e">
        <f t="shared" si="1"/>
        <v>#DIV/0!</v>
      </c>
      <c r="K31" s="28">
        <f t="shared" si="2"/>
        <v>0</v>
      </c>
    </row>
    <row r="32" spans="1:11" s="49" customFormat="1" ht="160.5" customHeight="1" thickBot="1" x14ac:dyDescent="0.45">
      <c r="A32" s="48">
        <v>17</v>
      </c>
      <c r="B32" s="45">
        <v>31010200</v>
      </c>
      <c r="C32" s="30" t="s">
        <v>42</v>
      </c>
      <c r="D32" s="31">
        <f>[1]Голосіїв!O85/1000</f>
        <v>48.4</v>
      </c>
      <c r="E32" s="31">
        <v>18</v>
      </c>
      <c r="F32" s="27">
        <f>13.1178</f>
        <v>13.117800000000001</v>
      </c>
      <c r="G32" s="27">
        <f>'[1]класифікація (2011)'!C375/1000</f>
        <v>1.54474</v>
      </c>
      <c r="H32" s="28">
        <f t="shared" si="0"/>
        <v>-4.8821999999999992</v>
      </c>
      <c r="I32" s="29">
        <f>F32/E32</f>
        <v>0.72876666666666667</v>
      </c>
      <c r="J32" s="29">
        <f t="shared" si="1"/>
        <v>0.27102892561983472</v>
      </c>
      <c r="K32" s="28">
        <f t="shared" si="2"/>
        <v>-35.282199999999996</v>
      </c>
    </row>
    <row r="33" spans="1:12" s="35" customFormat="1" ht="49.5" hidden="1" customHeight="1" x14ac:dyDescent="0.4">
      <c r="A33" s="50"/>
      <c r="B33" s="51"/>
      <c r="C33" s="52" t="s">
        <v>43</v>
      </c>
      <c r="D33" s="53">
        <f>SUM(D11:D32)</f>
        <v>391848.2</v>
      </c>
      <c r="E33" s="53">
        <f>SUM(E11:E32)</f>
        <v>121071.2</v>
      </c>
      <c r="F33" s="53">
        <f>SUM(F11:F32)</f>
        <v>97100.628930000006</v>
      </c>
      <c r="G33" s="53">
        <f>SUM(G11:G32)</f>
        <v>29607.435130000002</v>
      </c>
      <c r="H33" s="28">
        <f t="shared" si="0"/>
        <v>-23970.571069999991</v>
      </c>
      <c r="I33" s="54">
        <f>F33/E33</f>
        <v>0.80201260853117839</v>
      </c>
      <c r="J33" s="29">
        <f t="shared" si="1"/>
        <v>0.24780164596902576</v>
      </c>
      <c r="K33" s="28">
        <f t="shared" si="2"/>
        <v>-294747.57107000001</v>
      </c>
    </row>
    <row r="34" spans="1:12" s="60" customFormat="1" ht="100.5" hidden="1" customHeight="1" x14ac:dyDescent="0.4">
      <c r="A34" s="55"/>
      <c r="B34" s="51">
        <v>1404000</v>
      </c>
      <c r="C34" s="56" t="s">
        <v>44</v>
      </c>
      <c r="D34" s="57"/>
      <c r="E34" s="57"/>
      <c r="F34" s="57"/>
      <c r="G34" s="57"/>
      <c r="H34" s="58">
        <f t="shared" si="0"/>
        <v>0</v>
      </c>
      <c r="I34" s="59"/>
      <c r="J34" s="54" t="e">
        <f t="shared" si="1"/>
        <v>#DIV/0!</v>
      </c>
      <c r="K34" s="58">
        <f t="shared" si="2"/>
        <v>0</v>
      </c>
    </row>
    <row r="35" spans="1:12" s="69" customFormat="1" ht="54" customHeight="1" thickBot="1" x14ac:dyDescent="0.45">
      <c r="A35" s="61"/>
      <c r="B35" s="62"/>
      <c r="C35" s="63" t="s">
        <v>45</v>
      </c>
      <c r="D35" s="64">
        <f>D5+D8+D12+D13+D14+D15+D16+D17+D20+D21+D22+D23+D24+D25+D27+D28+D29+D32</f>
        <v>1096783.0000000002</v>
      </c>
      <c r="E35" s="64">
        <f>E5+E8+E12+E13+E14+E15+E16+E17+E20+E21+E22+E23+E24+E25+E27+E28+E29+E32</f>
        <v>335910.89999999997</v>
      </c>
      <c r="F35" s="64">
        <f>F5+F8+F12+F13+F14+F15+F16+F17+F20+F21+F22+F23+F24+F25+F27+F28+F29+F32</f>
        <v>314099.27830000001</v>
      </c>
      <c r="G35" s="64">
        <f>G33+G9</f>
        <v>29607.435130000002</v>
      </c>
      <c r="H35" s="65">
        <f t="shared" si="0"/>
        <v>-21811.62169999996</v>
      </c>
      <c r="I35" s="66">
        <f>F35/E35</f>
        <v>0.93506724044977418</v>
      </c>
      <c r="J35" s="66">
        <f t="shared" si="1"/>
        <v>0.28638233661535595</v>
      </c>
      <c r="K35" s="67">
        <f t="shared" si="2"/>
        <v>-782683.72170000023</v>
      </c>
      <c r="L35" s="68"/>
    </row>
    <row r="36" spans="1:12" x14ac:dyDescent="0.35">
      <c r="A36" s="70"/>
      <c r="B36" s="70"/>
      <c r="C36" s="70"/>
      <c r="D36" s="70"/>
      <c r="E36" s="70"/>
      <c r="F36" s="70"/>
      <c r="G36" s="70"/>
      <c r="H36" s="70"/>
      <c r="I36" s="70"/>
    </row>
    <row r="37" spans="1:12" x14ac:dyDescent="0.35">
      <c r="F37" s="70"/>
      <c r="G37" s="70"/>
      <c r="H37" s="70"/>
      <c r="I37" s="70"/>
    </row>
    <row r="38" spans="1:12" x14ac:dyDescent="0.35">
      <c r="F38" s="70"/>
      <c r="G38" s="70"/>
      <c r="H38" s="70"/>
      <c r="I38" s="70"/>
    </row>
    <row r="39" spans="1:12" x14ac:dyDescent="0.35">
      <c r="F39" s="70"/>
      <c r="G39" s="70"/>
      <c r="H39" s="70"/>
      <c r="I39" s="70"/>
    </row>
    <row r="45" spans="1:12" s="72" customFormat="1" x14ac:dyDescent="0.35"/>
    <row r="46" spans="1:12" s="72" customFormat="1" x14ac:dyDescent="0.35"/>
    <row r="47" spans="1:12" s="72" customFormat="1" x14ac:dyDescent="0.35"/>
    <row r="48" spans="1:12" s="72" customFormat="1" x14ac:dyDescent="0.35"/>
    <row r="49" s="72" customFormat="1" x14ac:dyDescent="0.35"/>
    <row r="50" s="72" customFormat="1" x14ac:dyDescent="0.35"/>
    <row r="51" s="72" customFormat="1" x14ac:dyDescent="0.35"/>
    <row r="52" s="72" customFormat="1" x14ac:dyDescent="0.35"/>
    <row r="53" s="72" customFormat="1" x14ac:dyDescent="0.35"/>
    <row r="54" s="72" customFormat="1" x14ac:dyDescent="0.35"/>
    <row r="55" s="72" customFormat="1" x14ac:dyDescent="0.35"/>
    <row r="56" s="72" customFormat="1" x14ac:dyDescent="0.35"/>
    <row r="57" s="72" customFormat="1" x14ac:dyDescent="0.35"/>
    <row r="58" s="72" customFormat="1" x14ac:dyDescent="0.35"/>
    <row r="59" s="72" customFormat="1" x14ac:dyDescent="0.35"/>
    <row r="60" s="72" customFormat="1" x14ac:dyDescent="0.35"/>
    <row r="61" s="72" customFormat="1" x14ac:dyDescent="0.35"/>
    <row r="62" s="72" customFormat="1" x14ac:dyDescent="0.35"/>
    <row r="63" s="72" customFormat="1" x14ac:dyDescent="0.35"/>
    <row r="64" s="72" customFormat="1" x14ac:dyDescent="0.35"/>
    <row r="65" s="72" customFormat="1" x14ac:dyDescent="0.35"/>
    <row r="66" s="72" customFormat="1" x14ac:dyDescent="0.35"/>
    <row r="67" s="72" customFormat="1" x14ac:dyDescent="0.35"/>
    <row r="68" s="72" customFormat="1" x14ac:dyDescent="0.35"/>
    <row r="69" s="72" customFormat="1" x14ac:dyDescent="0.35"/>
    <row r="70" s="72" customFormat="1" x14ac:dyDescent="0.35"/>
    <row r="71" s="72" customFormat="1" x14ac:dyDescent="0.35"/>
    <row r="72" s="72" customFormat="1" x14ac:dyDescent="0.35"/>
    <row r="73" s="72" customFormat="1" x14ac:dyDescent="0.35"/>
    <row r="74" s="72" customFormat="1" x14ac:dyDescent="0.35"/>
    <row r="75" s="72" customFormat="1" x14ac:dyDescent="0.35"/>
    <row r="76" s="72" customFormat="1" x14ac:dyDescent="0.35"/>
    <row r="77" s="72" customFormat="1" x14ac:dyDescent="0.35"/>
    <row r="78" s="72" customFormat="1" x14ac:dyDescent="0.35"/>
    <row r="79" s="72" customFormat="1" x14ac:dyDescent="0.35"/>
    <row r="80" s="72" customFormat="1" x14ac:dyDescent="0.35"/>
    <row r="81" s="72" customFormat="1" x14ac:dyDescent="0.35"/>
    <row r="82" s="72" customFormat="1" x14ac:dyDescent="0.35"/>
    <row r="83" s="72" customFormat="1" x14ac:dyDescent="0.35"/>
    <row r="84" s="72" customFormat="1" x14ac:dyDescent="0.35"/>
    <row r="85" s="72" customFormat="1" x14ac:dyDescent="0.35"/>
    <row r="86" s="72" customFormat="1" x14ac:dyDescent="0.35"/>
    <row r="87" s="72" customFormat="1" x14ac:dyDescent="0.35"/>
    <row r="88" s="72" customFormat="1" x14ac:dyDescent="0.35"/>
    <row r="89" s="72" customFormat="1" x14ac:dyDescent="0.35"/>
    <row r="90" s="72" customFormat="1" x14ac:dyDescent="0.35"/>
    <row r="91" s="72" customFormat="1" x14ac:dyDescent="0.35"/>
    <row r="92" s="72" customFormat="1" x14ac:dyDescent="0.35"/>
    <row r="93" s="72" customFormat="1" x14ac:dyDescent="0.35"/>
    <row r="94" s="72" customFormat="1" x14ac:dyDescent="0.35"/>
    <row r="95" s="72" customFormat="1" x14ac:dyDescent="0.35"/>
    <row r="96" s="72" customFormat="1" x14ac:dyDescent="0.35"/>
    <row r="97" s="72" customFormat="1" x14ac:dyDescent="0.35"/>
    <row r="98" s="72" customFormat="1" x14ac:dyDescent="0.35"/>
    <row r="99" s="72" customFormat="1" x14ac:dyDescent="0.35"/>
    <row r="100" s="72" customFormat="1" x14ac:dyDescent="0.35"/>
    <row r="101" s="72" customFormat="1" x14ac:dyDescent="0.35"/>
    <row r="102" s="72" customFormat="1" x14ac:dyDescent="0.35"/>
    <row r="103" s="72" customFormat="1" x14ac:dyDescent="0.35"/>
    <row r="104" s="72" customFormat="1" x14ac:dyDescent="0.35"/>
    <row r="105" s="72" customFormat="1" x14ac:dyDescent="0.35"/>
    <row r="106" s="72" customFormat="1" x14ac:dyDescent="0.35"/>
    <row r="107" s="72" customFormat="1" x14ac:dyDescent="0.35"/>
    <row r="108" s="72" customFormat="1" x14ac:dyDescent="0.35"/>
    <row r="109" s="72" customFormat="1" x14ac:dyDescent="0.35"/>
    <row r="110" s="72" customFormat="1" x14ac:dyDescent="0.35"/>
    <row r="111" s="72" customFormat="1" x14ac:dyDescent="0.35"/>
    <row r="112" s="72" customFormat="1" x14ac:dyDescent="0.35"/>
    <row r="113" s="72" customFormat="1" x14ac:dyDescent="0.35"/>
    <row r="114" s="72" customFormat="1" x14ac:dyDescent="0.35"/>
    <row r="115" s="72" customFormat="1" x14ac:dyDescent="0.35"/>
    <row r="116" s="72" customFormat="1" x14ac:dyDescent="0.35"/>
    <row r="117" s="72" customFormat="1" x14ac:dyDescent="0.35"/>
    <row r="118" s="72" customFormat="1" x14ac:dyDescent="0.35"/>
    <row r="119" s="72" customFormat="1" x14ac:dyDescent="0.35"/>
    <row r="120" s="72" customFormat="1" x14ac:dyDescent="0.35"/>
    <row r="121" s="72" customFormat="1" x14ac:dyDescent="0.35"/>
    <row r="122" s="72" customFormat="1" x14ac:dyDescent="0.35"/>
    <row r="123" s="72" customFormat="1" x14ac:dyDescent="0.35"/>
    <row r="124" s="72" customFormat="1" x14ac:dyDescent="0.35"/>
    <row r="125" s="72" customFormat="1" x14ac:dyDescent="0.35"/>
    <row r="126" s="72" customFormat="1" x14ac:dyDescent="0.35"/>
    <row r="127" s="72" customFormat="1" x14ac:dyDescent="0.35"/>
    <row r="128" s="72" customFormat="1" x14ac:dyDescent="0.35"/>
    <row r="129" s="72" customFormat="1" x14ac:dyDescent="0.35"/>
    <row r="130" s="72" customFormat="1" x14ac:dyDescent="0.35"/>
    <row r="131" s="72" customFormat="1" x14ac:dyDescent="0.35"/>
    <row r="132" s="72" customFormat="1" x14ac:dyDescent="0.35"/>
    <row r="133" s="72" customFormat="1" x14ac:dyDescent="0.35"/>
    <row r="134" s="72" customFormat="1" x14ac:dyDescent="0.35"/>
    <row r="135" s="72" customFormat="1" x14ac:dyDescent="0.35"/>
    <row r="136" s="72" customFormat="1" x14ac:dyDescent="0.35"/>
    <row r="137" s="72" customFormat="1" x14ac:dyDescent="0.35"/>
    <row r="138" s="72" customFormat="1" x14ac:dyDescent="0.35"/>
    <row r="139" s="72" customFormat="1" x14ac:dyDescent="0.35"/>
    <row r="140" s="72" customFormat="1" x14ac:dyDescent="0.35"/>
    <row r="141" s="72" customFormat="1" x14ac:dyDescent="0.35"/>
    <row r="142" s="72" customFormat="1" x14ac:dyDescent="0.35"/>
    <row r="143" s="72" customFormat="1" x14ac:dyDescent="0.35"/>
    <row r="144" s="72" customFormat="1" x14ac:dyDescent="0.35"/>
    <row r="145" s="72" customFormat="1" x14ac:dyDescent="0.35"/>
    <row r="146" s="72" customFormat="1" x14ac:dyDescent="0.35"/>
    <row r="147" s="72" customFormat="1" x14ac:dyDescent="0.35"/>
    <row r="148" s="72" customFormat="1" x14ac:dyDescent="0.35"/>
    <row r="149" s="72" customFormat="1" x14ac:dyDescent="0.35"/>
    <row r="150" s="72" customFormat="1" x14ac:dyDescent="0.35"/>
    <row r="151" s="72" customFormat="1" x14ac:dyDescent="0.35"/>
    <row r="152" s="72" customFormat="1" x14ac:dyDescent="0.35"/>
    <row r="153" s="72" customFormat="1" x14ac:dyDescent="0.35"/>
    <row r="154" s="72" customFormat="1" x14ac:dyDescent="0.35"/>
    <row r="155" s="72" customFormat="1" x14ac:dyDescent="0.35"/>
    <row r="156" s="72" customFormat="1" x14ac:dyDescent="0.35"/>
    <row r="157" s="72" customFormat="1" x14ac:dyDescent="0.35"/>
    <row r="158" s="72" customFormat="1" x14ac:dyDescent="0.35"/>
    <row r="159" s="72" customFormat="1" x14ac:dyDescent="0.35"/>
    <row r="160" s="72" customFormat="1" x14ac:dyDescent="0.35"/>
    <row r="161" s="72" customFormat="1" x14ac:dyDescent="0.35"/>
    <row r="162" s="72" customFormat="1" x14ac:dyDescent="0.35"/>
    <row r="163" s="72" customFormat="1" x14ac:dyDescent="0.35"/>
    <row r="164" s="72" customFormat="1" x14ac:dyDescent="0.35"/>
    <row r="165" s="72" customFormat="1" x14ac:dyDescent="0.35"/>
    <row r="166" s="72" customFormat="1" x14ac:dyDescent="0.35"/>
    <row r="167" s="72" customFormat="1" x14ac:dyDescent="0.35"/>
    <row r="168" s="72" customFormat="1" x14ac:dyDescent="0.35"/>
    <row r="169" s="72" customFormat="1" x14ac:dyDescent="0.35"/>
    <row r="170" s="72" customFormat="1" x14ac:dyDescent="0.35"/>
    <row r="171" s="72" customFormat="1" x14ac:dyDescent="0.35"/>
    <row r="172" s="72" customFormat="1" x14ac:dyDescent="0.35"/>
    <row r="173" s="72" customFormat="1" x14ac:dyDescent="0.35"/>
    <row r="174" s="72" customFormat="1" x14ac:dyDescent="0.35"/>
    <row r="175" s="72" customFormat="1" x14ac:dyDescent="0.35"/>
    <row r="176" s="72" customFormat="1" x14ac:dyDescent="0.35"/>
    <row r="177" s="72" customFormat="1" x14ac:dyDescent="0.35"/>
    <row r="178" s="72" customFormat="1" x14ac:dyDescent="0.35"/>
    <row r="179" s="72" customFormat="1" x14ac:dyDescent="0.35"/>
    <row r="180" s="72" customFormat="1" x14ac:dyDescent="0.35"/>
    <row r="181" s="72" customFormat="1" x14ac:dyDescent="0.35"/>
    <row r="182" s="72" customFormat="1" x14ac:dyDescent="0.35"/>
    <row r="183" s="72" customFormat="1" x14ac:dyDescent="0.35"/>
    <row r="184" s="72" customFormat="1" x14ac:dyDescent="0.35"/>
    <row r="185" s="72" customFormat="1" x14ac:dyDescent="0.35"/>
    <row r="186" s="72" customFormat="1" x14ac:dyDescent="0.35"/>
    <row r="187" s="72" customFormat="1" x14ac:dyDescent="0.35"/>
    <row r="188" s="72" customFormat="1" x14ac:dyDescent="0.35"/>
    <row r="189" s="72" customFormat="1" x14ac:dyDescent="0.35"/>
    <row r="190" s="72" customFormat="1" x14ac:dyDescent="0.35"/>
    <row r="191" s="72" customFormat="1" x14ac:dyDescent="0.35"/>
    <row r="192" s="72" customFormat="1" x14ac:dyDescent="0.35"/>
    <row r="193" s="72" customFormat="1" x14ac:dyDescent="0.35"/>
    <row r="194" s="72" customFormat="1" x14ac:dyDescent="0.35"/>
    <row r="195" s="72" customFormat="1" x14ac:dyDescent="0.35"/>
    <row r="196" s="72" customFormat="1" x14ac:dyDescent="0.35"/>
    <row r="197" s="72" customFormat="1" x14ac:dyDescent="0.35"/>
    <row r="198" s="72" customFormat="1" x14ac:dyDescent="0.35"/>
    <row r="199" s="72" customFormat="1" x14ac:dyDescent="0.35"/>
    <row r="200" s="72" customFormat="1" x14ac:dyDescent="0.35"/>
    <row r="201" s="72" customFormat="1" x14ac:dyDescent="0.35"/>
    <row r="202" s="72" customFormat="1" x14ac:dyDescent="0.35"/>
    <row r="203" s="72" customFormat="1" x14ac:dyDescent="0.35"/>
    <row r="204" s="72" customFormat="1" x14ac:dyDescent="0.35"/>
    <row r="205" s="72" customFormat="1" x14ac:dyDescent="0.35"/>
    <row r="206" s="72" customFormat="1" x14ac:dyDescent="0.35"/>
    <row r="207" s="72" customFormat="1" x14ac:dyDescent="0.35"/>
    <row r="208" s="72" customFormat="1" x14ac:dyDescent="0.35"/>
    <row r="209" s="72" customFormat="1" x14ac:dyDescent="0.35"/>
    <row r="210" s="72" customFormat="1" x14ac:dyDescent="0.35"/>
    <row r="211" s="72" customFormat="1" x14ac:dyDescent="0.35"/>
    <row r="212" s="72" customFormat="1" x14ac:dyDescent="0.35"/>
    <row r="213" s="72" customFormat="1" x14ac:dyDescent="0.35"/>
    <row r="214" s="72" customFormat="1" x14ac:dyDescent="0.35"/>
    <row r="215" s="72" customFormat="1" x14ac:dyDescent="0.35"/>
    <row r="216" s="72" customFormat="1" x14ac:dyDescent="0.35"/>
    <row r="217" s="72" customFormat="1" x14ac:dyDescent="0.35"/>
    <row r="218" s="72" customFormat="1" x14ac:dyDescent="0.35"/>
    <row r="219" s="72" customFormat="1" x14ac:dyDescent="0.35"/>
    <row r="220" s="72" customFormat="1" x14ac:dyDescent="0.35"/>
    <row r="221" s="72" customFormat="1" x14ac:dyDescent="0.35"/>
    <row r="222" s="72" customFormat="1" x14ac:dyDescent="0.35"/>
    <row r="223" s="72" customFormat="1" x14ac:dyDescent="0.35"/>
    <row r="224" s="72" customFormat="1" x14ac:dyDescent="0.35"/>
    <row r="225" s="72" customFormat="1" x14ac:dyDescent="0.35"/>
    <row r="226" s="72" customFormat="1" x14ac:dyDescent="0.35"/>
    <row r="227" s="72" customFormat="1" x14ac:dyDescent="0.35"/>
    <row r="228" s="72" customFormat="1" x14ac:dyDescent="0.35"/>
    <row r="229" s="72" customFormat="1" x14ac:dyDescent="0.35"/>
    <row r="230" s="72" customFormat="1" x14ac:dyDescent="0.35"/>
    <row r="231" s="72" customFormat="1" x14ac:dyDescent="0.35"/>
    <row r="232" s="72" customFormat="1" x14ac:dyDescent="0.35"/>
    <row r="233" s="72" customFormat="1" x14ac:dyDescent="0.35"/>
    <row r="234" s="72" customFormat="1" x14ac:dyDescent="0.35"/>
    <row r="235" s="72" customFormat="1" x14ac:dyDescent="0.35"/>
    <row r="236" s="72" customFormat="1" x14ac:dyDescent="0.35"/>
    <row r="237" s="72" customFormat="1" x14ac:dyDescent="0.35"/>
    <row r="238" s="72" customFormat="1" x14ac:dyDescent="0.35"/>
    <row r="239" s="72" customFormat="1" x14ac:dyDescent="0.35"/>
    <row r="240" s="72" customFormat="1" x14ac:dyDescent="0.35"/>
    <row r="241" s="72" customFormat="1" x14ac:dyDescent="0.35"/>
    <row r="242" s="72" customFormat="1" x14ac:dyDescent="0.35"/>
    <row r="243" s="72" customFormat="1" x14ac:dyDescent="0.35"/>
    <row r="244" s="72" customFormat="1" x14ac:dyDescent="0.35"/>
    <row r="245" s="72" customFormat="1" x14ac:dyDescent="0.35"/>
    <row r="246" s="72" customFormat="1" x14ac:dyDescent="0.35"/>
    <row r="247" s="72" customFormat="1" x14ac:dyDescent="0.35"/>
    <row r="248" s="72" customFormat="1" x14ac:dyDescent="0.35"/>
    <row r="249" s="72" customFormat="1" x14ac:dyDescent="0.35"/>
    <row r="250" s="72" customFormat="1" x14ac:dyDescent="0.35"/>
    <row r="251" s="72" customFormat="1" x14ac:dyDescent="0.35"/>
    <row r="252" s="72" customFormat="1" x14ac:dyDescent="0.35"/>
    <row r="253" s="72" customFormat="1" x14ac:dyDescent="0.35"/>
    <row r="254" s="72" customFormat="1" x14ac:dyDescent="0.35"/>
    <row r="255" s="72" customFormat="1" x14ac:dyDescent="0.35"/>
    <row r="256" s="72" customFormat="1" x14ac:dyDescent="0.35"/>
    <row r="257" s="72" customFormat="1" x14ac:dyDescent="0.35"/>
    <row r="258" s="72" customFormat="1" x14ac:dyDescent="0.35"/>
    <row r="259" s="72" customFormat="1" x14ac:dyDescent="0.35"/>
    <row r="260" s="72" customFormat="1" x14ac:dyDescent="0.35"/>
    <row r="261" s="72" customFormat="1" x14ac:dyDescent="0.35"/>
    <row r="262" s="72" customFormat="1" x14ac:dyDescent="0.35"/>
    <row r="263" s="72" customFormat="1" x14ac:dyDescent="0.35"/>
    <row r="264" s="72" customFormat="1" x14ac:dyDescent="0.35"/>
    <row r="265" s="72" customFormat="1" x14ac:dyDescent="0.35"/>
    <row r="266" s="72" customFormat="1" x14ac:dyDescent="0.35"/>
    <row r="267" s="72" customFormat="1" x14ac:dyDescent="0.35"/>
    <row r="268" s="72" customFormat="1" x14ac:dyDescent="0.35"/>
    <row r="269" s="72" customFormat="1" x14ac:dyDescent="0.35"/>
    <row r="270" s="72" customFormat="1" x14ac:dyDescent="0.35"/>
    <row r="271" s="72" customFormat="1" x14ac:dyDescent="0.35"/>
    <row r="272" s="72" customFormat="1" x14ac:dyDescent="0.35"/>
    <row r="273" s="72" customFormat="1" x14ac:dyDescent="0.35"/>
    <row r="274" s="72" customFormat="1" x14ac:dyDescent="0.35"/>
    <row r="275" s="72" customFormat="1" x14ac:dyDescent="0.35"/>
    <row r="276" s="72" customFormat="1" x14ac:dyDescent="0.35"/>
    <row r="277" s="72" customFormat="1" x14ac:dyDescent="0.35"/>
    <row r="278" s="72" customFormat="1" x14ac:dyDescent="0.35"/>
    <row r="279" s="72" customFormat="1" x14ac:dyDescent="0.35"/>
    <row r="280" s="72" customFormat="1" x14ac:dyDescent="0.35"/>
    <row r="281" s="72" customFormat="1" x14ac:dyDescent="0.35"/>
    <row r="282" s="72" customFormat="1" x14ac:dyDescent="0.35"/>
    <row r="283" s="72" customFormat="1" x14ac:dyDescent="0.35"/>
    <row r="284" s="72" customFormat="1" x14ac:dyDescent="0.35"/>
    <row r="285" s="72" customFormat="1" x14ac:dyDescent="0.35"/>
    <row r="286" s="72" customFormat="1" x14ac:dyDescent="0.35"/>
    <row r="287" s="72" customFormat="1" x14ac:dyDescent="0.35"/>
    <row r="288" s="72" customFormat="1" x14ac:dyDescent="0.35"/>
    <row r="289" s="72" customFormat="1" x14ac:dyDescent="0.35"/>
    <row r="290" s="72" customFormat="1" x14ac:dyDescent="0.35"/>
    <row r="291" s="72" customFormat="1" x14ac:dyDescent="0.35"/>
    <row r="292" s="72" customFormat="1" x14ac:dyDescent="0.35"/>
    <row r="293" s="72" customFormat="1" x14ac:dyDescent="0.35"/>
    <row r="294" s="72" customFormat="1" x14ac:dyDescent="0.35"/>
    <row r="295" s="72" customFormat="1" x14ac:dyDescent="0.35"/>
    <row r="296" s="72" customFormat="1" x14ac:dyDescent="0.35"/>
    <row r="297" s="72" customFormat="1" x14ac:dyDescent="0.35"/>
    <row r="298" s="72" customFormat="1" x14ac:dyDescent="0.35"/>
    <row r="299" s="72" customFormat="1" x14ac:dyDescent="0.35"/>
    <row r="300" s="72" customFormat="1" x14ac:dyDescent="0.35"/>
    <row r="301" s="72" customFormat="1" x14ac:dyDescent="0.35"/>
    <row r="302" s="72" customFormat="1" x14ac:dyDescent="0.35"/>
    <row r="303" s="72" customFormat="1" x14ac:dyDescent="0.35"/>
    <row r="304" s="72" customFormat="1" x14ac:dyDescent="0.35"/>
    <row r="305" s="72" customFormat="1" x14ac:dyDescent="0.35"/>
    <row r="306" s="72" customFormat="1" x14ac:dyDescent="0.35"/>
    <row r="307" s="72" customFormat="1" x14ac:dyDescent="0.35"/>
    <row r="308" s="72" customFormat="1" x14ac:dyDescent="0.35"/>
    <row r="309" s="72" customFormat="1" x14ac:dyDescent="0.35"/>
    <row r="310" s="72" customFormat="1" x14ac:dyDescent="0.35"/>
    <row r="311" s="72" customFormat="1" x14ac:dyDescent="0.35"/>
    <row r="312" s="72" customFormat="1" x14ac:dyDescent="0.35"/>
    <row r="313" s="72" customFormat="1" x14ac:dyDescent="0.35"/>
    <row r="314" s="72" customFormat="1" x14ac:dyDescent="0.35"/>
    <row r="315" s="72" customFormat="1" x14ac:dyDescent="0.35"/>
    <row r="316" s="72" customFormat="1" x14ac:dyDescent="0.35"/>
    <row r="317" s="72" customFormat="1" x14ac:dyDescent="0.35"/>
    <row r="318" s="72" customFormat="1" x14ac:dyDescent="0.35"/>
    <row r="319" s="72" customFormat="1" x14ac:dyDescent="0.35"/>
    <row r="320" s="72" customFormat="1" x14ac:dyDescent="0.35"/>
    <row r="321" s="72" customFormat="1" x14ac:dyDescent="0.35"/>
    <row r="322" s="72" customFormat="1" x14ac:dyDescent="0.35"/>
    <row r="323" s="72" customFormat="1" x14ac:dyDescent="0.35"/>
    <row r="324" s="72" customFormat="1" x14ac:dyDescent="0.35"/>
    <row r="325" s="72" customFormat="1" x14ac:dyDescent="0.35"/>
    <row r="326" s="72" customFormat="1" x14ac:dyDescent="0.35"/>
    <row r="327" s="72" customFormat="1" x14ac:dyDescent="0.35"/>
    <row r="328" s="72" customFormat="1" x14ac:dyDescent="0.35"/>
    <row r="329" s="72" customFormat="1" x14ac:dyDescent="0.35"/>
    <row r="330" s="72" customFormat="1" x14ac:dyDescent="0.35"/>
    <row r="331" s="72" customFormat="1" x14ac:dyDescent="0.35"/>
    <row r="332" s="72" customFormat="1" x14ac:dyDescent="0.35"/>
    <row r="333" s="72" customFormat="1" x14ac:dyDescent="0.35"/>
    <row r="334" s="72" customFormat="1" x14ac:dyDescent="0.35"/>
    <row r="335" s="72" customFormat="1" x14ac:dyDescent="0.35"/>
    <row r="336" s="72" customFormat="1" x14ac:dyDescent="0.35"/>
    <row r="337" s="72" customFormat="1" x14ac:dyDescent="0.35"/>
    <row r="338" s="72" customFormat="1" x14ac:dyDescent="0.35"/>
    <row r="339" s="72" customFormat="1" x14ac:dyDescent="0.35"/>
    <row r="340" s="72" customFormat="1" x14ac:dyDescent="0.35"/>
    <row r="341" s="72" customFormat="1" x14ac:dyDescent="0.35"/>
    <row r="342" s="72" customFormat="1" x14ac:dyDescent="0.35"/>
    <row r="343" s="72" customFormat="1" x14ac:dyDescent="0.35"/>
    <row r="344" s="72" customFormat="1" x14ac:dyDescent="0.35"/>
    <row r="345" s="72" customFormat="1" x14ac:dyDescent="0.35"/>
    <row r="346" s="72" customFormat="1" x14ac:dyDescent="0.35"/>
    <row r="347" s="72" customFormat="1" x14ac:dyDescent="0.35"/>
    <row r="348" s="72" customFormat="1" x14ac:dyDescent="0.35"/>
    <row r="349" s="72" customFormat="1" x14ac:dyDescent="0.35"/>
    <row r="350" s="72" customFormat="1" x14ac:dyDescent="0.35"/>
    <row r="351" s="72" customFormat="1" x14ac:dyDescent="0.35"/>
    <row r="352" s="72" customFormat="1" x14ac:dyDescent="0.35"/>
    <row r="353" s="72" customFormat="1" x14ac:dyDescent="0.35"/>
    <row r="354" s="72" customFormat="1" x14ac:dyDescent="0.35"/>
    <row r="355" s="72" customFormat="1" x14ac:dyDescent="0.35"/>
    <row r="356" s="72" customFormat="1" x14ac:dyDescent="0.35"/>
    <row r="357" s="72" customFormat="1" x14ac:dyDescent="0.35"/>
    <row r="358" s="72" customFormat="1" x14ac:dyDescent="0.35"/>
    <row r="359" s="72" customFormat="1" x14ac:dyDescent="0.35"/>
    <row r="360" s="72" customFormat="1" x14ac:dyDescent="0.35"/>
    <row r="361" s="72" customFormat="1" x14ac:dyDescent="0.35"/>
    <row r="362" s="72" customFormat="1" x14ac:dyDescent="0.35"/>
    <row r="363" s="72" customFormat="1" x14ac:dyDescent="0.35"/>
    <row r="364" s="72" customFormat="1" x14ac:dyDescent="0.35"/>
    <row r="365" s="72" customFormat="1" x14ac:dyDescent="0.35"/>
    <row r="366" s="72" customFormat="1" x14ac:dyDescent="0.35"/>
    <row r="367" s="72" customFormat="1" x14ac:dyDescent="0.35"/>
    <row r="368" s="72" customFormat="1" x14ac:dyDescent="0.35"/>
    <row r="369" s="72" customFormat="1" x14ac:dyDescent="0.35"/>
    <row r="370" s="72" customFormat="1" x14ac:dyDescent="0.35"/>
    <row r="371" s="72" customFormat="1" x14ac:dyDescent="0.35"/>
    <row r="372" s="72" customFormat="1" x14ac:dyDescent="0.35"/>
    <row r="373" s="72" customFormat="1" x14ac:dyDescent="0.35"/>
    <row r="374" s="72" customFormat="1" x14ac:dyDescent="0.35"/>
    <row r="375" s="72" customFormat="1" x14ac:dyDescent="0.35"/>
    <row r="376" s="72" customFormat="1" x14ac:dyDescent="0.35"/>
    <row r="377" s="72" customFormat="1" x14ac:dyDescent="0.35"/>
    <row r="378" s="72" customFormat="1" x14ac:dyDescent="0.35"/>
    <row r="379" s="72" customFormat="1" x14ac:dyDescent="0.35"/>
    <row r="380" s="72" customFormat="1" x14ac:dyDescent="0.35"/>
    <row r="381" s="72" customFormat="1" x14ac:dyDescent="0.35"/>
    <row r="382" s="72" customFormat="1" x14ac:dyDescent="0.35"/>
    <row r="383" s="72" customFormat="1" x14ac:dyDescent="0.35"/>
    <row r="384" s="72" customFormat="1" x14ac:dyDescent="0.35"/>
    <row r="385" s="72" customFormat="1" x14ac:dyDescent="0.35"/>
    <row r="386" s="72" customFormat="1" x14ac:dyDescent="0.35"/>
    <row r="387" s="72" customFormat="1" x14ac:dyDescent="0.35"/>
    <row r="388" s="72" customFormat="1" x14ac:dyDescent="0.35"/>
    <row r="389" s="72" customFormat="1" x14ac:dyDescent="0.35"/>
    <row r="390" s="72" customFormat="1" x14ac:dyDescent="0.35"/>
    <row r="391" s="72" customFormat="1" x14ac:dyDescent="0.35"/>
    <row r="392" s="72" customFormat="1" x14ac:dyDescent="0.35"/>
    <row r="393" s="72" customFormat="1" x14ac:dyDescent="0.35"/>
    <row r="394" s="72" customFormat="1" x14ac:dyDescent="0.35"/>
    <row r="395" s="72" customFormat="1" x14ac:dyDescent="0.35"/>
    <row r="396" s="72" customFormat="1" x14ac:dyDescent="0.35"/>
    <row r="397" s="72" customFormat="1" x14ac:dyDescent="0.35"/>
    <row r="398" s="72" customFormat="1" x14ac:dyDescent="0.35"/>
    <row r="399" s="72" customFormat="1" x14ac:dyDescent="0.35"/>
    <row r="400" s="72" customFormat="1" x14ac:dyDescent="0.35"/>
    <row r="401" s="72" customFormat="1" x14ac:dyDescent="0.35"/>
    <row r="402" s="72" customFormat="1" x14ac:dyDescent="0.35"/>
    <row r="403" s="72" customFormat="1" x14ac:dyDescent="0.35"/>
    <row r="404" s="72" customFormat="1" x14ac:dyDescent="0.35"/>
    <row r="405" s="72" customFormat="1" x14ac:dyDescent="0.35"/>
    <row r="406" s="72" customFormat="1" x14ac:dyDescent="0.35"/>
    <row r="407" s="72" customFormat="1" x14ac:dyDescent="0.35"/>
    <row r="408" s="72" customFormat="1" x14ac:dyDescent="0.35"/>
    <row r="409" s="72" customFormat="1" x14ac:dyDescent="0.35"/>
    <row r="410" s="72" customFormat="1" x14ac:dyDescent="0.35"/>
    <row r="411" s="72" customFormat="1" x14ac:dyDescent="0.35"/>
    <row r="412" s="72" customFormat="1" x14ac:dyDescent="0.35"/>
    <row r="413" s="72" customFormat="1" x14ac:dyDescent="0.35"/>
    <row r="414" s="72" customFormat="1" x14ac:dyDescent="0.35"/>
    <row r="415" s="72" customFormat="1" x14ac:dyDescent="0.35"/>
    <row r="416" s="72" customFormat="1" x14ac:dyDescent="0.35"/>
    <row r="417" s="72" customFormat="1" x14ac:dyDescent="0.35"/>
    <row r="418" s="72" customFormat="1" x14ac:dyDescent="0.35"/>
    <row r="419" s="72" customFormat="1" x14ac:dyDescent="0.35"/>
    <row r="420" s="72" customFormat="1" x14ac:dyDescent="0.35"/>
    <row r="421" s="72" customFormat="1" x14ac:dyDescent="0.35"/>
    <row r="422" s="72" customFormat="1" x14ac:dyDescent="0.35"/>
    <row r="423" s="72" customFormat="1" x14ac:dyDescent="0.35"/>
    <row r="424" s="72" customFormat="1" x14ac:dyDescent="0.35"/>
    <row r="425" s="72" customFormat="1" x14ac:dyDescent="0.35"/>
    <row r="426" s="72" customFormat="1" x14ac:dyDescent="0.35"/>
    <row r="427" s="72" customFormat="1" x14ac:dyDescent="0.35"/>
    <row r="428" s="72" customFormat="1" x14ac:dyDescent="0.35"/>
    <row r="429" s="72" customFormat="1" x14ac:dyDescent="0.35"/>
    <row r="430" s="72" customFormat="1" x14ac:dyDescent="0.35"/>
    <row r="431" s="72" customFormat="1" x14ac:dyDescent="0.35"/>
    <row r="432" s="72" customFormat="1" x14ac:dyDescent="0.35"/>
    <row r="433" s="72" customFormat="1" x14ac:dyDescent="0.35"/>
    <row r="434" s="72" customFormat="1" x14ac:dyDescent="0.35"/>
    <row r="435" s="72" customFormat="1" x14ac:dyDescent="0.35"/>
    <row r="436" s="72" customFormat="1" x14ac:dyDescent="0.35"/>
    <row r="437" s="72" customFormat="1" x14ac:dyDescent="0.35"/>
    <row r="438" s="72" customFormat="1" x14ac:dyDescent="0.35"/>
    <row r="439" s="72" customFormat="1" x14ac:dyDescent="0.35"/>
    <row r="440" s="72" customFormat="1" x14ac:dyDescent="0.35"/>
    <row r="441" s="72" customFormat="1" x14ac:dyDescent="0.35"/>
    <row r="442" s="72" customFormat="1" x14ac:dyDescent="0.35"/>
    <row r="443" s="72" customFormat="1" x14ac:dyDescent="0.35"/>
    <row r="444" s="72" customFormat="1" x14ac:dyDescent="0.35"/>
    <row r="445" s="72" customFormat="1" x14ac:dyDescent="0.35"/>
    <row r="446" s="72" customFormat="1" x14ac:dyDescent="0.35"/>
    <row r="447" s="72" customFormat="1" x14ac:dyDescent="0.35"/>
    <row r="448" s="72" customFormat="1" x14ac:dyDescent="0.35"/>
    <row r="449" s="72" customFormat="1" x14ac:dyDescent="0.35"/>
    <row r="450" s="72" customFormat="1" x14ac:dyDescent="0.35"/>
    <row r="451" s="72" customFormat="1" x14ac:dyDescent="0.35"/>
    <row r="452" s="72" customFormat="1" x14ac:dyDescent="0.35"/>
    <row r="453" s="72" customFormat="1" x14ac:dyDescent="0.35"/>
    <row r="454" s="72" customFormat="1" x14ac:dyDescent="0.35"/>
    <row r="455" s="72" customFormat="1" x14ac:dyDescent="0.35"/>
    <row r="456" s="72" customFormat="1" x14ac:dyDescent="0.35"/>
    <row r="457" s="72" customFormat="1" x14ac:dyDescent="0.35"/>
    <row r="458" s="72" customFormat="1" x14ac:dyDescent="0.35"/>
    <row r="459" s="72" customFormat="1" x14ac:dyDescent="0.35"/>
    <row r="460" s="72" customFormat="1" x14ac:dyDescent="0.35"/>
    <row r="461" s="72" customFormat="1" x14ac:dyDescent="0.35"/>
    <row r="462" s="72" customFormat="1" x14ac:dyDescent="0.35"/>
    <row r="463" s="72" customFormat="1" x14ac:dyDescent="0.35"/>
    <row r="464" s="72" customFormat="1" x14ac:dyDescent="0.35"/>
    <row r="465" s="72" customFormat="1" x14ac:dyDescent="0.35"/>
    <row r="466" s="72" customFormat="1" x14ac:dyDescent="0.35"/>
    <row r="467" s="72" customFormat="1" x14ac:dyDescent="0.35"/>
    <row r="468" s="72" customFormat="1" x14ac:dyDescent="0.35"/>
    <row r="469" s="72" customFormat="1" x14ac:dyDescent="0.35"/>
    <row r="470" s="72" customFormat="1" x14ac:dyDescent="0.35"/>
    <row r="471" s="72" customFormat="1" x14ac:dyDescent="0.35"/>
    <row r="472" s="72" customFormat="1" x14ac:dyDescent="0.35"/>
    <row r="473" s="72" customFormat="1" x14ac:dyDescent="0.35"/>
    <row r="474" s="72" customFormat="1" x14ac:dyDescent="0.35"/>
    <row r="475" s="72" customFormat="1" x14ac:dyDescent="0.35"/>
    <row r="476" s="72" customFormat="1" x14ac:dyDescent="0.35"/>
    <row r="477" s="72" customFormat="1" x14ac:dyDescent="0.35"/>
    <row r="478" s="72" customFormat="1" x14ac:dyDescent="0.35"/>
    <row r="479" s="72" customFormat="1" x14ac:dyDescent="0.35"/>
    <row r="480" s="72" customFormat="1" x14ac:dyDescent="0.35"/>
    <row r="481" s="72" customFormat="1" x14ac:dyDescent="0.35"/>
    <row r="482" s="72" customFormat="1" x14ac:dyDescent="0.35"/>
    <row r="483" s="72" customFormat="1" x14ac:dyDescent="0.35"/>
    <row r="484" s="72" customFormat="1" x14ac:dyDescent="0.35"/>
    <row r="485" s="72" customFormat="1" x14ac:dyDescent="0.35"/>
    <row r="486" s="72" customFormat="1" x14ac:dyDescent="0.35"/>
    <row r="487" s="72" customFormat="1" x14ac:dyDescent="0.35"/>
    <row r="488" s="72" customFormat="1" x14ac:dyDescent="0.35"/>
    <row r="489" s="72" customFormat="1" x14ac:dyDescent="0.35"/>
    <row r="490" s="72" customFormat="1" x14ac:dyDescent="0.35"/>
    <row r="491" s="72" customFormat="1" x14ac:dyDescent="0.35"/>
    <row r="492" s="72" customFormat="1" x14ac:dyDescent="0.35"/>
    <row r="493" s="72" customFormat="1" x14ac:dyDescent="0.35"/>
    <row r="494" s="72" customFormat="1" x14ac:dyDescent="0.35"/>
    <row r="495" s="72" customFormat="1" x14ac:dyDescent="0.35"/>
    <row r="496" s="72" customFormat="1" x14ac:dyDescent="0.35"/>
    <row r="497" s="72" customFormat="1" x14ac:dyDescent="0.35"/>
    <row r="498" s="72" customFormat="1" x14ac:dyDescent="0.35"/>
    <row r="499" s="72" customFormat="1" x14ac:dyDescent="0.35"/>
    <row r="500" s="72" customFormat="1" x14ac:dyDescent="0.35"/>
    <row r="501" s="72" customFormat="1" x14ac:dyDescent="0.35"/>
    <row r="502" s="72" customFormat="1" x14ac:dyDescent="0.35"/>
    <row r="503" s="72" customFormat="1" x14ac:dyDescent="0.35"/>
    <row r="504" s="72" customFormat="1" x14ac:dyDescent="0.35"/>
    <row r="505" s="72" customFormat="1" x14ac:dyDescent="0.35"/>
    <row r="506" s="72" customFormat="1" x14ac:dyDescent="0.35"/>
    <row r="507" s="72" customFormat="1" x14ac:dyDescent="0.35"/>
  </sheetData>
  <mergeCells count="11">
    <mergeCell ref="K3:K4"/>
    <mergeCell ref="C1:K1"/>
    <mergeCell ref="A2:A4"/>
    <mergeCell ref="B2:B4"/>
    <mergeCell ref="D2:I2"/>
    <mergeCell ref="C3:C4"/>
    <mergeCell ref="D3:D4"/>
    <mergeCell ref="E3:E4"/>
    <mergeCell ref="H3:H4"/>
    <mergeCell ref="I3:I4"/>
    <mergeCell ref="J3:J4"/>
  </mergeCells>
  <pageMargins left="0.23622047244094491" right="0.23622047244094491" top="0.23622047244094491" bottom="0.23622047244094491" header="0.19685039370078741" footer="0.19685039370078741"/>
  <pageSetup paperSize="9" scale="3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10 04 15</vt:lpstr>
      <vt:lpstr>'10 04 15'!Заголовки_для_печати</vt:lpstr>
      <vt:lpstr>'10 04 15'!Область_печати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2015-04-14T07:43:39Z</dcterms:created>
  <dcterms:modified xsi:type="dcterms:W3CDTF">2015-04-14T07:43:56Z</dcterms:modified>
</cp:coreProperties>
</file>