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15000" windowHeight="7680"/>
  </bookViews>
  <sheets>
    <sheet name="07.12" sheetId="15" r:id="rId1"/>
  </sheets>
  <externalReferences>
    <externalReference r:id="rId2"/>
  </externalReferences>
  <definedNames>
    <definedName name="_xlnm.Print_Titles" localSheetId="0">'07.12'!$A:$D</definedName>
    <definedName name="_xlnm.Print_Area" localSheetId="0">'07.12'!$B$1:$K$125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5" l="1"/>
  <c r="J96" i="15" s="1"/>
  <c r="H86" i="15"/>
  <c r="H36" i="15"/>
  <c r="H21" i="15"/>
  <c r="H19" i="15"/>
  <c r="H17" i="15"/>
  <c r="H16" i="15"/>
  <c r="H12" i="15"/>
  <c r="H11" i="15"/>
  <c r="H9" i="15"/>
  <c r="H8" i="15"/>
  <c r="K123" i="15"/>
  <c r="K122" i="15"/>
  <c r="J122" i="15"/>
  <c r="K121" i="15"/>
  <c r="J121" i="15"/>
  <c r="K120" i="15"/>
  <c r="J120" i="15"/>
  <c r="K119" i="15"/>
  <c r="H119" i="15"/>
  <c r="J119" i="15" s="1"/>
  <c r="F119" i="15"/>
  <c r="K118" i="15"/>
  <c r="H118" i="15"/>
  <c r="J118" i="15" s="1"/>
  <c r="F118" i="15"/>
  <c r="K117" i="15"/>
  <c r="J117" i="15"/>
  <c r="H116" i="15"/>
  <c r="H114" i="15" s="1"/>
  <c r="K115" i="15"/>
  <c r="J115" i="15"/>
  <c r="K113" i="15"/>
  <c r="J113" i="15"/>
  <c r="K112" i="15"/>
  <c r="K111" i="15"/>
  <c r="K110" i="15"/>
  <c r="J110" i="15"/>
  <c r="K109" i="15"/>
  <c r="H109" i="15"/>
  <c r="J109" i="15" s="1"/>
  <c r="F109" i="15"/>
  <c r="F97" i="15" s="1"/>
  <c r="K108" i="15"/>
  <c r="H108" i="15"/>
  <c r="J108" i="15" s="1"/>
  <c r="K106" i="15"/>
  <c r="K105" i="15"/>
  <c r="J105" i="15"/>
  <c r="K104" i="15"/>
  <c r="J104" i="15"/>
  <c r="K103" i="15"/>
  <c r="J103" i="15"/>
  <c r="K102" i="15"/>
  <c r="J102" i="15"/>
  <c r="K101" i="15"/>
  <c r="J101" i="15"/>
  <c r="H100" i="15"/>
  <c r="K100" i="15" s="1"/>
  <c r="K99" i="15"/>
  <c r="J99" i="15"/>
  <c r="H98" i="15"/>
  <c r="F98" i="15"/>
  <c r="E98" i="15"/>
  <c r="K96" i="15"/>
  <c r="K95" i="15"/>
  <c r="J95" i="15"/>
  <c r="F94" i="15"/>
  <c r="F90" i="15" s="1"/>
  <c r="F89" i="15" s="1"/>
  <c r="E94" i="15"/>
  <c r="K93" i="15"/>
  <c r="K92" i="15"/>
  <c r="J92" i="15"/>
  <c r="K91" i="15"/>
  <c r="H91" i="15"/>
  <c r="J91" i="15" s="1"/>
  <c r="H88" i="15"/>
  <c r="K88" i="15" s="1"/>
  <c r="H87" i="15"/>
  <c r="K87" i="15" s="1"/>
  <c r="F85" i="15"/>
  <c r="F84" i="15" s="1"/>
  <c r="K83" i="15"/>
  <c r="K82" i="15"/>
  <c r="J82" i="15"/>
  <c r="K81" i="15"/>
  <c r="J81" i="15"/>
  <c r="K80" i="15"/>
  <c r="H79" i="15"/>
  <c r="F79" i="15"/>
  <c r="F50" i="15" s="1"/>
  <c r="K78" i="15"/>
  <c r="K77" i="15"/>
  <c r="K76" i="15"/>
  <c r="K75" i="15"/>
  <c r="K74" i="15"/>
  <c r="K73" i="15"/>
  <c r="K72" i="15"/>
  <c r="K71" i="15"/>
  <c r="K70" i="15"/>
  <c r="K69" i="15"/>
  <c r="H68" i="15"/>
  <c r="K68" i="15" s="1"/>
  <c r="K67" i="15"/>
  <c r="J67" i="15"/>
  <c r="K66" i="15"/>
  <c r="J66" i="15"/>
  <c r="H65" i="15"/>
  <c r="K65" i="15" s="1"/>
  <c r="K64" i="15"/>
  <c r="K63" i="15"/>
  <c r="J63" i="15"/>
  <c r="K62" i="15"/>
  <c r="J62" i="15"/>
  <c r="H62" i="15"/>
  <c r="F62" i="15"/>
  <c r="E62" i="15"/>
  <c r="K61" i="15"/>
  <c r="J61" i="15"/>
  <c r="K60" i="15"/>
  <c r="J60" i="15"/>
  <c r="K59" i="15"/>
  <c r="J59" i="15"/>
  <c r="K58" i="15"/>
  <c r="J58" i="15"/>
  <c r="K57" i="15"/>
  <c r="J57" i="15"/>
  <c r="K56" i="15"/>
  <c r="J56" i="15"/>
  <c r="K55" i="15"/>
  <c r="J55" i="15"/>
  <c r="K54" i="15"/>
  <c r="K53" i="15"/>
  <c r="J53" i="15"/>
  <c r="K52" i="15"/>
  <c r="J52" i="15"/>
  <c r="H51" i="15"/>
  <c r="K51" i="15" s="1"/>
  <c r="F51" i="15"/>
  <c r="K49" i="15"/>
  <c r="K48" i="15"/>
  <c r="H48" i="15"/>
  <c r="H47" i="15"/>
  <c r="K47" i="15" s="1"/>
  <c r="K46" i="15"/>
  <c r="J46" i="15"/>
  <c r="H45" i="15"/>
  <c r="F45" i="15"/>
  <c r="K44" i="15"/>
  <c r="K43" i="15"/>
  <c r="J43" i="15"/>
  <c r="H43" i="15"/>
  <c r="K42" i="15"/>
  <c r="J42" i="15"/>
  <c r="K41" i="15"/>
  <c r="H41" i="15"/>
  <c r="J41" i="15" s="1"/>
  <c r="F40" i="15"/>
  <c r="H39" i="15"/>
  <c r="K39" i="15" s="1"/>
  <c r="H38" i="15"/>
  <c r="K38" i="15" s="1"/>
  <c r="K37" i="15"/>
  <c r="J37" i="15"/>
  <c r="K36" i="15"/>
  <c r="F35" i="15"/>
  <c r="F32" i="15" s="1"/>
  <c r="F5" i="15" s="1"/>
  <c r="F124" i="15" s="1"/>
  <c r="K34" i="15"/>
  <c r="H33" i="15"/>
  <c r="K33" i="15" s="1"/>
  <c r="K31" i="15"/>
  <c r="K30" i="15"/>
  <c r="K29" i="15"/>
  <c r="K28" i="15"/>
  <c r="K27" i="15"/>
  <c r="K26" i="15"/>
  <c r="K25" i="15"/>
  <c r="K24" i="15"/>
  <c r="K23" i="15"/>
  <c r="J23" i="15"/>
  <c r="H23" i="15"/>
  <c r="F23" i="15"/>
  <c r="H22" i="15"/>
  <c r="K21" i="15"/>
  <c r="J21" i="15"/>
  <c r="F21" i="15"/>
  <c r="K20" i="15"/>
  <c r="H20" i="15"/>
  <c r="J20" i="15" s="1"/>
  <c r="F20" i="15"/>
  <c r="K19" i="15"/>
  <c r="J19" i="15"/>
  <c r="F19" i="15"/>
  <c r="K18" i="15"/>
  <c r="H18" i="15"/>
  <c r="J18" i="15" s="1"/>
  <c r="F18" i="15"/>
  <c r="K17" i="15"/>
  <c r="J17" i="15"/>
  <c r="F17" i="15"/>
  <c r="K16" i="15"/>
  <c r="J16" i="15"/>
  <c r="F16" i="15"/>
  <c r="K15" i="15"/>
  <c r="F14" i="15"/>
  <c r="K14" i="15" s="1"/>
  <c r="H13" i="15"/>
  <c r="J13" i="15" s="1"/>
  <c r="F13" i="15"/>
  <c r="K12" i="15"/>
  <c r="J12" i="15"/>
  <c r="K11" i="15"/>
  <c r="J11" i="15"/>
  <c r="H10" i="15"/>
  <c r="K10" i="15" s="1"/>
  <c r="K9" i="15"/>
  <c r="J9" i="15"/>
  <c r="K8" i="15"/>
  <c r="J8" i="15"/>
  <c r="I7" i="15"/>
  <c r="F7" i="15"/>
  <c r="E7" i="15"/>
  <c r="F6" i="15"/>
  <c r="I4" i="15"/>
  <c r="H94" i="15" l="1"/>
  <c r="J51" i="15"/>
  <c r="K13" i="15"/>
  <c r="K45" i="15"/>
  <c r="J45" i="15"/>
  <c r="K79" i="15"/>
  <c r="K114" i="15"/>
  <c r="J114" i="15"/>
  <c r="H85" i="15"/>
  <c r="K86" i="15"/>
  <c r="J98" i="15"/>
  <c r="J116" i="15"/>
  <c r="J14" i="15"/>
  <c r="H35" i="15"/>
  <c r="J36" i="15"/>
  <c r="J65" i="15"/>
  <c r="J79" i="15"/>
  <c r="K98" i="15"/>
  <c r="J100" i="15"/>
  <c r="K116" i="15"/>
  <c r="H7" i="15"/>
  <c r="H40" i="15"/>
  <c r="H50" i="15"/>
  <c r="H90" i="15"/>
  <c r="H107" i="15"/>
  <c r="J94" i="15" l="1"/>
  <c r="K94" i="15"/>
  <c r="K90" i="15"/>
  <c r="J90" i="15"/>
  <c r="K7" i="15"/>
  <c r="H6" i="15"/>
  <c r="J7" i="15"/>
  <c r="K85" i="15"/>
  <c r="H84" i="15"/>
  <c r="K84" i="15" s="1"/>
  <c r="K50" i="15"/>
  <c r="J50" i="15"/>
  <c r="K40" i="15"/>
  <c r="J40" i="15"/>
  <c r="K107" i="15"/>
  <c r="J107" i="15"/>
  <c r="H32" i="15"/>
  <c r="J35" i="15"/>
  <c r="K35" i="15"/>
  <c r="H97" i="15"/>
  <c r="K97" i="15" l="1"/>
  <c r="J97" i="15"/>
  <c r="J6" i="15"/>
  <c r="H5" i="15"/>
  <c r="K6" i="15"/>
  <c r="H89" i="15"/>
  <c r="K32" i="15"/>
  <c r="J32" i="15"/>
  <c r="J5" i="15" l="1"/>
  <c r="H124" i="15"/>
  <c r="K5" i="15"/>
  <c r="K89" i="15"/>
  <c r="J89" i="15"/>
  <c r="K124" i="15" l="1"/>
  <c r="J124" i="15"/>
</calcChain>
</file>

<file path=xl/comments1.xml><?xml version="1.0" encoding="utf-8"?>
<comments xmlns="http://schemas.openxmlformats.org/spreadsheetml/2006/main">
  <authors>
    <author>koren</author>
  </authors>
  <commentList>
    <comment ref="D142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<sst xmlns="http://schemas.openxmlformats.org/spreadsheetml/2006/main" count="133" uniqueCount="131">
  <si>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</si>
  <si>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</si>
  <si>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</si>
  <si>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</si>
  <si>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</si>
  <si>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</si>
  <si>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</si>
  <si>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</si>
  <si>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</si>
  <si>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</si>
  <si>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</si>
  <si>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</si>
  <si>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</si>
  <si>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</si>
  <si>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</si>
  <si>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</si>
  <si>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</si>
  <si>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</si>
  <si>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</si>
  <si>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</si>
  <si>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</si>
  <si>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</si>
  <si>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</si>
  <si>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</si>
  <si>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</si>
  <si>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</si>
  <si>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</si>
  <si>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</si>
  <si>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</si>
  <si>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</si>
  <si>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</si>
  <si>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</si>
  <si>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</si>
  <si>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</si>
  <si>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</si>
  <si>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</si>
  <si>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</si>
  <si>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</si>
  <si>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</si>
  <si>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</si>
  <si>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</si>
  <si>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</si>
  <si>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</si>
  <si>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</si>
  <si>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</si>
  <si>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</si>
  <si>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</si>
  <si>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</si>
  <si>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</si>
  <si>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</si>
  <si>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</si>
  <si>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</si>
  <si>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</si>
  <si>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</si>
  <si>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</si>
  <si>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</si>
  <si>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</si>
  <si>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</si>
  <si>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</si>
  <si>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</si>
  <si>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</si>
  <si>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</si>
  <si>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</si>
  <si>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</si>
  <si>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</si>
  <si>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</si>
  <si>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</si>
  <si>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</si>
  <si>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</si>
  <si>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</si>
  <si>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</si>
  <si>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</si>
  <si>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</si>
  <si>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</si>
  <si>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</si>
  <si>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</si>
  <si>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</si>
  <si>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</si>
  <si>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</si>
  <si>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</si>
  <si>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</si>
  <si>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</si>
  <si>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</si>
  <si>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</si>
  <si>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</si>
  <si>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</si>
  <si>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</si>
  <si>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</si>
  <si>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</si>
  <si>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</si>
  <si>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</si>
  <si>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</si>
  <si>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</si>
  <si>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</si>
  <si>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</si>
  <si>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</si>
  <si>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</si>
  <si>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</si>
  <si>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</si>
  <si>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</si>
  <si>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</si>
  <si>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</si>
  <si>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</si>
  <si>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</si>
  <si>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</si>
  <si>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</si>
  <si>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</si>
  <si>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</si>
  <si>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</si>
  <si>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</si>
  <si>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</si>
  <si>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</si>
  <si>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</si>
  <si>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</si>
  <si>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</si>
  <si>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</si>
  <si>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</si>
  <si>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</si>
  <si>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</si>
  <si>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</si>
  <si>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</si>
  <si>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</si>
  <si>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</si>
  <si>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</si>
  <si>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</si>
  <si>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</si>
  <si>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</si>
  <si>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</si>
  <si>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</si>
  <si>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Надходження коштів від Державного фонду дорогоцінних металів і дорогоцінного каміння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</si>
  <si>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07 грудня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</si>
</sst>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4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66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2" fontId="24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21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3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5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/>
    <xf numFmtId="0" fontId="15" fillId="0" borderId="2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0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1" xfId="0" applyNumberFormat="1" applyFont="1" applyFill="1" applyBorder="1" applyAlignment="1">
      <alignment horizontal="right" vertical="center" wrapText="1"/>
    </xf>
    <xf numFmtId="164" fontId="40" fillId="0" borderId="24" xfId="0" applyNumberFormat="1" applyFont="1" applyFill="1" applyBorder="1" applyAlignment="1">
      <alignment horizontal="right" vertical="center" wrapText="1"/>
    </xf>
    <xf numFmtId="0" fontId="15" fillId="0" borderId="31" xfId="0" applyFont="1" applyFill="1" applyBorder="1"/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166" fontId="10" fillId="0" borderId="28" xfId="0" applyNumberFormat="1" applyFont="1" applyFill="1" applyBorder="1" applyAlignment="1">
      <alignment horizontal="right" vertical="center" wrapText="1"/>
    </xf>
    <xf numFmtId="165" fontId="10" fillId="0" borderId="28" xfId="0" applyNumberFormat="1" applyFont="1" applyFill="1" applyBorder="1" applyAlignment="1">
      <alignment horizontal="right" vertical="center" wrapText="1"/>
    </xf>
    <xf numFmtId="164" fontId="10" fillId="0" borderId="32" xfId="0" applyNumberFormat="1" applyFont="1" applyFill="1" applyBorder="1" applyAlignment="1">
      <alignment horizontal="right" vertical="center" wrapText="1"/>
    </xf>
    <xf numFmtId="0" fontId="8" fillId="0" borderId="28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40" fillId="0" borderId="7" xfId="0" applyFont="1" applyFill="1" applyBorder="1"/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33" xfId="0" applyNumberFormat="1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vertical="center" wrapText="1" shrinkToFit="1"/>
    </xf>
    <xf numFmtId="0" fontId="37" fillId="0" borderId="34" xfId="0" applyFont="1" applyFill="1" applyBorder="1" applyAlignment="1">
      <alignment horizontal="left" vertical="center" wrapText="1"/>
    </xf>
    <xf numFmtId="166" fontId="20" fillId="0" borderId="22" xfId="0" applyNumberFormat="1" applyFont="1" applyFill="1" applyBorder="1" applyAlignment="1">
      <alignment horizontal="center" vertical="center" wrapText="1"/>
    </xf>
    <xf numFmtId="166" fontId="21" fillId="0" borderId="23" xfId="0" applyNumberFormat="1" applyFont="1" applyFill="1" applyBorder="1" applyAlignment="1">
      <alignment horizontal="center" vertical="center" wrapText="1"/>
    </xf>
    <xf numFmtId="166" fontId="36" fillId="0" borderId="23" xfId="0" applyNumberFormat="1" applyFont="1" applyFill="1" applyBorder="1" applyAlignment="1">
      <alignment horizontal="center" vertical="center" wrapText="1"/>
    </xf>
    <xf numFmtId="165" fontId="20" fillId="0" borderId="23" xfId="0" applyNumberFormat="1" applyFont="1" applyFill="1" applyBorder="1" applyAlignment="1">
      <alignment horizontal="center" vertical="center" wrapText="1"/>
    </xf>
    <xf numFmtId="164" fontId="20" fillId="0" borderId="35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2" fillId="0" borderId="17" xfId="0" applyNumberFormat="1" applyFont="1" applyFill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vertical="center"/>
    </xf>
    <xf numFmtId="2" fontId="19" fillId="0" borderId="4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21" fillId="0" borderId="5" xfId="0" applyNumberFormat="1" applyFont="1" applyFill="1" applyBorder="1" applyAlignment="1">
      <alignment horizontal="center" vertical="center" wrapText="1"/>
    </xf>
    <xf numFmtId="164" fontId="21" fillId="3" borderId="5" xfId="0" applyNumberFormat="1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35" fillId="0" borderId="36" xfId="0" applyFont="1" applyFill="1" applyBorder="1" applyAlignment="1">
      <alignment vertical="center" wrapText="1"/>
    </xf>
    <xf numFmtId="0" fontId="35" fillId="0" borderId="37" xfId="0" applyFont="1" applyFill="1" applyBorder="1" applyAlignment="1">
      <alignment vertical="center" wrapText="1"/>
    </xf>
    <xf numFmtId="0" fontId="47" fillId="0" borderId="20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horizontal="left" vertical="center" wrapText="1"/>
    </xf>
    <xf numFmtId="166" fontId="36" fillId="0" borderId="21" xfId="0" applyNumberFormat="1" applyFont="1" applyFill="1" applyBorder="1" applyAlignment="1">
      <alignment horizontal="center" vertical="center" wrapText="1"/>
    </xf>
    <xf numFmtId="165" fontId="27" fillId="0" borderId="21" xfId="0" applyNumberFormat="1" applyFont="1" applyFill="1" applyBorder="1" applyAlignment="1">
      <alignment horizontal="center" vertical="center" wrapText="1"/>
    </xf>
    <xf numFmtId="164" fontId="27" fillId="0" borderId="40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1" fillId="0" borderId="16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17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20"/>
  <sheetViews>
    <sheetView tabSelected="1" view="pageBreakPreview" zoomScale="30" zoomScaleNormal="50" zoomScaleSheetLayoutView="30" workbookViewId="0">
      <selection activeCell="H124" sqref="H124"/>
    </sheetView>
  </sheetViews>
  <sheetFormatPr defaultRowHeight="25.5" x14ac:dyDescent="0.35"/>
  <cols>
    <col min="1" max="1" width="0.7109375" style="99" customWidth="1"/>
    <col min="2" max="2" width="40.28515625" style="99" customWidth="1"/>
    <col min="3" max="3" width="50" style="99" customWidth="1"/>
    <col min="4" max="4" width="246.28515625" style="99" customWidth="1"/>
    <col min="5" max="5" width="53.42578125" style="99" hidden="1" customWidth="1"/>
    <col min="6" max="6" width="65.42578125" style="99" customWidth="1"/>
    <col min="7" max="7" width="0.42578125" style="99" customWidth="1"/>
    <col min="8" max="8" width="62.42578125" style="99" customWidth="1"/>
    <col min="9" max="9" width="19" style="99" hidden="1" customWidth="1"/>
    <col min="10" max="10" width="51.5703125" style="98" customWidth="1"/>
    <col min="11" max="11" width="59.42578125" style="98" customWidth="1"/>
    <col min="12" max="16384" width="9.140625" style="98"/>
  </cols>
  <sheetData>
    <row r="1" spans="1:14" s="4" customFormat="1" ht="120.75" customHeight="1" thickBot="1" x14ac:dyDescent="0.75">
      <c r="A1" s="1"/>
      <c r="B1" s="1"/>
      <c r="C1" s="2"/>
      <c r="D1" s="148" t="s">
        <v>130</v>
      </c>
      <c r="E1" s="148"/>
      <c r="F1" s="148"/>
      <c r="G1" s="148"/>
      <c r="H1" s="148"/>
      <c r="I1" s="148"/>
      <c r="J1" s="149"/>
      <c r="K1" s="149"/>
      <c r="L1" s="3"/>
      <c r="M1" s="3"/>
      <c r="N1" s="3"/>
    </row>
    <row r="2" spans="1:14" s="9" customFormat="1" ht="39" customHeight="1" x14ac:dyDescent="0.4">
      <c r="A2" s="150" t="s">
        <v>0</v>
      </c>
      <c r="B2" s="142"/>
      <c r="C2" s="153" t="s">
        <v>1</v>
      </c>
      <c r="D2" s="5" t="s">
        <v>2</v>
      </c>
      <c r="E2" s="155" t="s">
        <v>3</v>
      </c>
      <c r="F2" s="155"/>
      <c r="G2" s="155"/>
      <c r="H2" s="155"/>
      <c r="I2" s="155"/>
      <c r="J2" s="6"/>
      <c r="K2" s="7"/>
      <c r="L2" s="8"/>
      <c r="M2" s="8"/>
      <c r="N2" s="8"/>
    </row>
    <row r="3" spans="1:14" s="13" customFormat="1" ht="57.75" customHeight="1" x14ac:dyDescent="0.4">
      <c r="A3" s="151"/>
      <c r="B3" s="143"/>
      <c r="C3" s="154"/>
      <c r="D3" s="156" t="s">
        <v>4</v>
      </c>
      <c r="E3" s="158" t="s">
        <v>5</v>
      </c>
      <c r="F3" s="158" t="s">
        <v>6</v>
      </c>
      <c r="G3" s="160"/>
      <c r="H3" s="10" t="s">
        <v>7</v>
      </c>
      <c r="I3" s="11" t="s">
        <v>7</v>
      </c>
      <c r="J3" s="162" t="s">
        <v>8</v>
      </c>
      <c r="K3" s="164" t="s">
        <v>9</v>
      </c>
      <c r="L3" s="12"/>
      <c r="M3" s="12"/>
      <c r="N3" s="12"/>
    </row>
    <row r="4" spans="1:14" s="13" customFormat="1" ht="81.75" customHeight="1" thickBot="1" x14ac:dyDescent="0.45">
      <c r="A4" s="152"/>
      <c r="B4" s="143"/>
      <c r="C4" s="154"/>
      <c r="D4" s="157"/>
      <c r="E4" s="159"/>
      <c r="F4" s="159"/>
      <c r="G4" s="161"/>
      <c r="H4" s="119">
        <v>42345</v>
      </c>
      <c r="I4" s="120">
        <f>'[1]412 zv (2011)'!$A$7+1</f>
        <v>40955</v>
      </c>
      <c r="J4" s="163"/>
      <c r="K4" s="165"/>
      <c r="L4" s="12"/>
      <c r="M4" s="12"/>
      <c r="N4" s="12"/>
    </row>
    <row r="5" spans="1:14" s="13" customFormat="1" ht="51.75" customHeight="1" x14ac:dyDescent="0.45">
      <c r="A5" s="112"/>
      <c r="B5" s="112"/>
      <c r="C5" s="121">
        <v>10000000</v>
      </c>
      <c r="D5" s="122" t="s">
        <v>10</v>
      </c>
      <c r="E5" s="123">
        <v>1078584.8</v>
      </c>
      <c r="F5" s="124">
        <f>F6+F32+F45+F47+F50+F84</f>
        <v>1637668.8</v>
      </c>
      <c r="G5" s="124"/>
      <c r="H5" s="124">
        <f>H6+H32+H45+H47+H50+H84</f>
        <v>1610840.6490799999</v>
      </c>
      <c r="I5" s="125"/>
      <c r="J5" s="126">
        <f>H5/F5</f>
        <v>0.98361808509754833</v>
      </c>
      <c r="K5" s="127">
        <f t="shared" ref="K5:K69" si="0">H5-F5</f>
        <v>-26828.15092000016</v>
      </c>
      <c r="L5" s="19"/>
      <c r="M5" s="12"/>
      <c r="N5" s="12"/>
    </row>
    <row r="6" spans="1:14" s="13" customFormat="1" ht="123.75" customHeight="1" x14ac:dyDescent="0.45">
      <c r="A6" s="112"/>
      <c r="B6" s="112"/>
      <c r="C6" s="128">
        <v>11000000</v>
      </c>
      <c r="D6" s="20" t="s">
        <v>11</v>
      </c>
      <c r="E6" s="14">
        <v>705340.9</v>
      </c>
      <c r="F6" s="15">
        <f>F7+F13</f>
        <v>957987.9</v>
      </c>
      <c r="G6" s="15"/>
      <c r="H6" s="15">
        <f>H7+H13</f>
        <v>910114.2842900001</v>
      </c>
      <c r="I6" s="16"/>
      <c r="J6" s="17">
        <f>H6/F6</f>
        <v>0.95002690982840188</v>
      </c>
      <c r="K6" s="18">
        <f t="shared" si="0"/>
        <v>-47873.615709999925</v>
      </c>
      <c r="L6" s="19"/>
      <c r="M6" s="12"/>
      <c r="N6" s="12"/>
    </row>
    <row r="7" spans="1:14" s="13" customFormat="1" ht="59.25" customHeight="1" x14ac:dyDescent="0.45">
      <c r="A7" s="113"/>
      <c r="B7" s="113"/>
      <c r="C7" s="129">
        <v>11010000</v>
      </c>
      <c r="D7" s="21" t="s">
        <v>12</v>
      </c>
      <c r="E7" s="22">
        <f>(SUM([1]Голосіїв!O12))/1000</f>
        <v>704381.4</v>
      </c>
      <c r="F7" s="23">
        <f>F8+F9+F11+F12+F10</f>
        <v>813282</v>
      </c>
      <c r="G7" s="23"/>
      <c r="H7" s="23">
        <f>H8+H9+H11+H12+H10</f>
        <v>795141.86119000008</v>
      </c>
      <c r="I7" s="24">
        <f>('[1]класифікація (2011)'!C8-'[1]класифікація (2011)'!C12-'[1]класифікація (2011)'!C24)/1000</f>
        <v>93520.299014999997</v>
      </c>
      <c r="J7" s="17">
        <f>H7/F7</f>
        <v>0.97769514287787029</v>
      </c>
      <c r="K7" s="18">
        <f t="shared" si="0"/>
        <v>-18140.138809999917</v>
      </c>
      <c r="L7" s="19"/>
      <c r="M7" s="12"/>
      <c r="N7" s="12"/>
    </row>
    <row r="8" spans="1:14" s="13" customFormat="1" ht="177" customHeight="1" x14ac:dyDescent="0.45">
      <c r="A8" s="113"/>
      <c r="B8" s="113"/>
      <c r="C8" s="130">
        <v>11010100</v>
      </c>
      <c r="D8" s="25" t="s">
        <v>13</v>
      </c>
      <c r="E8" s="26">
        <v>631281.4</v>
      </c>
      <c r="F8" s="26">
        <v>740182</v>
      </c>
      <c r="G8" s="26"/>
      <c r="H8" s="24">
        <f>1766006.9586-1059604.17508</f>
        <v>706402.78352000006</v>
      </c>
      <c r="I8" s="24"/>
      <c r="J8" s="27">
        <f>H8/F8</f>
        <v>0.95436363424130832</v>
      </c>
      <c r="K8" s="28">
        <f t="shared" si="0"/>
        <v>-33779.216479999945</v>
      </c>
      <c r="L8" s="19"/>
      <c r="M8" s="12"/>
      <c r="N8" s="12"/>
    </row>
    <row r="9" spans="1:14" s="13" customFormat="1" ht="306.75" customHeight="1" x14ac:dyDescent="0.45">
      <c r="A9" s="114"/>
      <c r="B9" s="114"/>
      <c r="C9" s="130">
        <v>11010200</v>
      </c>
      <c r="D9" s="25" t="s">
        <v>14</v>
      </c>
      <c r="E9" s="26">
        <v>7200</v>
      </c>
      <c r="F9" s="26">
        <v>7200</v>
      </c>
      <c r="G9" s="26"/>
      <c r="H9" s="24">
        <f>18057.50277-10834.50165</f>
        <v>7223.001119999999</v>
      </c>
      <c r="I9" s="24"/>
      <c r="J9" s="27">
        <f>H9/F9</f>
        <v>1.0031945999999998</v>
      </c>
      <c r="K9" s="28">
        <f t="shared" si="0"/>
        <v>23.001119999998991</v>
      </c>
      <c r="L9" s="19"/>
      <c r="M9" s="12"/>
      <c r="N9" s="12"/>
    </row>
    <row r="10" spans="1:14" s="13" customFormat="1" ht="111" customHeight="1" x14ac:dyDescent="0.45">
      <c r="A10" s="114"/>
      <c r="B10" s="114"/>
      <c r="C10" s="130">
        <v>11010300</v>
      </c>
      <c r="D10" s="25" t="s">
        <v>15</v>
      </c>
      <c r="E10" s="26">
        <v>0</v>
      </c>
      <c r="F10" s="26">
        <v>0</v>
      </c>
      <c r="G10" s="26"/>
      <c r="H10" s="24">
        <f>0.79284-0.4757</f>
        <v>0.31713999999999998</v>
      </c>
      <c r="I10" s="24"/>
      <c r="J10" s="27">
        <v>0</v>
      </c>
      <c r="K10" s="28">
        <f t="shared" si="0"/>
        <v>0.31713999999999998</v>
      </c>
      <c r="L10" s="19"/>
      <c r="M10" s="12"/>
      <c r="N10" s="12"/>
    </row>
    <row r="11" spans="1:14" s="13" customFormat="1" ht="176.25" customHeight="1" x14ac:dyDescent="0.45">
      <c r="A11" s="114"/>
      <c r="B11" s="114"/>
      <c r="C11" s="130">
        <v>11010400</v>
      </c>
      <c r="D11" s="25" t="s">
        <v>16</v>
      </c>
      <c r="E11" s="26">
        <v>40000</v>
      </c>
      <c r="F11" s="26">
        <v>40000</v>
      </c>
      <c r="G11" s="26"/>
      <c r="H11" s="24">
        <f>112942.30846-67765.38506</f>
        <v>45176.9234</v>
      </c>
      <c r="I11" s="24"/>
      <c r="J11" s="27">
        <f>H11/F11</f>
        <v>1.129423085</v>
      </c>
      <c r="K11" s="28">
        <f t="shared" si="0"/>
        <v>5176.9233999999997</v>
      </c>
      <c r="L11" s="19"/>
      <c r="M11" s="12"/>
      <c r="N11" s="12"/>
    </row>
    <row r="12" spans="1:14" s="13" customFormat="1" ht="167.25" customHeight="1" x14ac:dyDescent="0.45">
      <c r="A12" s="114"/>
      <c r="B12" s="114"/>
      <c r="C12" s="130">
        <v>11010500</v>
      </c>
      <c r="D12" s="25" t="s">
        <v>17</v>
      </c>
      <c r="E12" s="26">
        <v>25900</v>
      </c>
      <c r="F12" s="26">
        <v>25900</v>
      </c>
      <c r="G12" s="26"/>
      <c r="H12" s="24">
        <f>90847.08981-54508.2538</f>
        <v>36338.836010000006</v>
      </c>
      <c r="I12" s="24"/>
      <c r="J12" s="27">
        <f>H12/F12</f>
        <v>1.4030438613899616</v>
      </c>
      <c r="K12" s="28">
        <f t="shared" si="0"/>
        <v>10438.836010000006</v>
      </c>
      <c r="L12" s="19"/>
      <c r="M12" s="12"/>
      <c r="N12" s="12"/>
    </row>
    <row r="13" spans="1:14" s="13" customFormat="1" ht="64.5" x14ac:dyDescent="0.45">
      <c r="A13" s="114"/>
      <c r="B13" s="114"/>
      <c r="C13" s="131">
        <v>11020000</v>
      </c>
      <c r="D13" s="21" t="s">
        <v>18</v>
      </c>
      <c r="E13" s="22">
        <v>959.5</v>
      </c>
      <c r="F13" s="23">
        <f>F14+F15+F24+F16+F17+F18+F19+F20+F21+F23+F25+F26+F27+F28+F29+F30+F31</f>
        <v>144705.90000000002</v>
      </c>
      <c r="G13" s="23"/>
      <c r="H13" s="23">
        <f>H14+H15+H24+H16+H17+H18+H19+H20+H21+H23+H25+H26+H27+H28+H29+H30+H31</f>
        <v>114972.42310000001</v>
      </c>
      <c r="I13" s="24"/>
      <c r="J13" s="17">
        <f>H13/F13</f>
        <v>0.79452477818803513</v>
      </c>
      <c r="K13" s="18">
        <f t="shared" si="0"/>
        <v>-29733.476900000009</v>
      </c>
      <c r="L13" s="19"/>
      <c r="M13" s="12"/>
      <c r="N13" s="12"/>
    </row>
    <row r="14" spans="1:14" s="13" customFormat="1" ht="122.25" customHeight="1" x14ac:dyDescent="0.45">
      <c r="A14" s="114"/>
      <c r="B14" s="114"/>
      <c r="C14" s="130">
        <v>11020200</v>
      </c>
      <c r="D14" s="25" t="s">
        <v>19</v>
      </c>
      <c r="E14" s="26">
        <v>487.5</v>
      </c>
      <c r="F14" s="26">
        <f>487.5+472</f>
        <v>959.5</v>
      </c>
      <c r="G14" s="26"/>
      <c r="H14" s="24">
        <v>907.86706000000004</v>
      </c>
      <c r="I14" s="24"/>
      <c r="J14" s="27">
        <f>H14/F14</f>
        <v>0.94618766023970824</v>
      </c>
      <c r="K14" s="28">
        <f t="shared" si="0"/>
        <v>-51.632939999999962</v>
      </c>
      <c r="L14" s="19"/>
      <c r="M14" s="12"/>
      <c r="N14" s="12"/>
    </row>
    <row r="15" spans="1:14" s="13" customFormat="1" ht="126.75" customHeight="1" x14ac:dyDescent="0.45">
      <c r="A15" s="114"/>
      <c r="B15" s="114"/>
      <c r="C15" s="130">
        <v>11020202</v>
      </c>
      <c r="D15" s="25" t="s">
        <v>20</v>
      </c>
      <c r="E15" s="26"/>
      <c r="F15" s="26">
        <v>0</v>
      </c>
      <c r="G15" s="26"/>
      <c r="H15" s="24">
        <v>131.68600000000001</v>
      </c>
      <c r="I15" s="24"/>
      <c r="J15" s="27">
        <v>0</v>
      </c>
      <c r="K15" s="28">
        <f t="shared" si="0"/>
        <v>131.68600000000001</v>
      </c>
      <c r="L15" s="19"/>
      <c r="M15" s="12"/>
      <c r="N15" s="12"/>
    </row>
    <row r="16" spans="1:14" s="13" customFormat="1" ht="129.75" customHeight="1" x14ac:dyDescent="0.45">
      <c r="A16" s="114"/>
      <c r="B16" s="114"/>
      <c r="C16" s="130">
        <v>11020300</v>
      </c>
      <c r="D16" s="25" t="s">
        <v>21</v>
      </c>
      <c r="E16" s="26"/>
      <c r="F16" s="26">
        <f>53851.3+32019.9</f>
        <v>85871.200000000012</v>
      </c>
      <c r="G16" s="26"/>
      <c r="H16" s="24">
        <f>814827.23025-733344.50719</f>
        <v>81482.723059999989</v>
      </c>
      <c r="I16" s="24"/>
      <c r="J16" s="27">
        <f t="shared" ref="J16:J32" si="1">H16/F16</f>
        <v>0.94889465921053828</v>
      </c>
      <c r="K16" s="28">
        <f t="shared" si="0"/>
        <v>-4388.4769400000223</v>
      </c>
      <c r="L16" s="19"/>
      <c r="M16" s="12"/>
      <c r="N16" s="12"/>
    </row>
    <row r="17" spans="1:14" s="13" customFormat="1" ht="70.5" customHeight="1" x14ac:dyDescent="0.45">
      <c r="A17" s="114"/>
      <c r="B17" s="114"/>
      <c r="C17" s="130">
        <v>11020500</v>
      </c>
      <c r="D17" s="25" t="s">
        <v>22</v>
      </c>
      <c r="E17" s="26"/>
      <c r="F17" s="26">
        <f>10205.9+345.5</f>
        <v>10551.4</v>
      </c>
      <c r="G17" s="26"/>
      <c r="H17" s="24">
        <f>131678.29341-168713.45815</f>
        <v>-37035.164739999978</v>
      </c>
      <c r="I17" s="24"/>
      <c r="J17" s="27">
        <f t="shared" si="1"/>
        <v>-3.5099763765945733</v>
      </c>
      <c r="K17" s="28">
        <f t="shared" si="0"/>
        <v>-47586.56473999998</v>
      </c>
      <c r="L17" s="19"/>
      <c r="M17" s="12"/>
      <c r="N17" s="12"/>
    </row>
    <row r="18" spans="1:14" s="13" customFormat="1" ht="129" customHeight="1" x14ac:dyDescent="0.45">
      <c r="A18" s="114"/>
      <c r="B18" s="114"/>
      <c r="C18" s="130">
        <v>11020600</v>
      </c>
      <c r="D18" s="25" t="s">
        <v>23</v>
      </c>
      <c r="E18" s="26"/>
      <c r="F18" s="26">
        <f>3343.9+3254.6</f>
        <v>6598.5</v>
      </c>
      <c r="G18" s="26"/>
      <c r="H18" s="24">
        <f>187459.39793-168713.45815</f>
        <v>18745.939780000015</v>
      </c>
      <c r="I18" s="24"/>
      <c r="J18" s="27">
        <f t="shared" si="1"/>
        <v>2.8409395741456414</v>
      </c>
      <c r="K18" s="28">
        <f t="shared" si="0"/>
        <v>12147.439780000015</v>
      </c>
      <c r="L18" s="19"/>
      <c r="M18" s="12"/>
      <c r="N18" s="12"/>
    </row>
    <row r="19" spans="1:14" s="13" customFormat="1" ht="130.5" customHeight="1" x14ac:dyDescent="0.45">
      <c r="A19" s="114"/>
      <c r="B19" s="114"/>
      <c r="C19" s="130">
        <v>11020700</v>
      </c>
      <c r="D19" s="25" t="s">
        <v>24</v>
      </c>
      <c r="E19" s="26"/>
      <c r="F19" s="26">
        <f>652.2+1964.8</f>
        <v>2617</v>
      </c>
      <c r="G19" s="26"/>
      <c r="H19" s="24">
        <f>92208.89444-82988.00499</f>
        <v>9220.8894500000024</v>
      </c>
      <c r="I19" s="24"/>
      <c r="J19" s="27">
        <f t="shared" si="1"/>
        <v>3.5234579480320987</v>
      </c>
      <c r="K19" s="28">
        <f t="shared" si="0"/>
        <v>6603.8894500000024</v>
      </c>
      <c r="L19" s="19"/>
      <c r="M19" s="12"/>
      <c r="N19" s="12"/>
    </row>
    <row r="20" spans="1:14" s="13" customFormat="1" ht="177" customHeight="1" x14ac:dyDescent="0.45">
      <c r="A20" s="114"/>
      <c r="B20" s="114"/>
      <c r="C20" s="130">
        <v>11020900</v>
      </c>
      <c r="D20" s="25" t="s">
        <v>25</v>
      </c>
      <c r="E20" s="26"/>
      <c r="F20" s="26">
        <f>56+11.6</f>
        <v>67.599999999999994</v>
      </c>
      <c r="G20" s="26"/>
      <c r="H20" s="24">
        <f>1271.40602-1144.26541</f>
        <v>127.14060999999992</v>
      </c>
      <c r="I20" s="24"/>
      <c r="J20" s="27">
        <f t="shared" si="1"/>
        <v>1.8807782544378688</v>
      </c>
      <c r="K20" s="28">
        <f t="shared" si="0"/>
        <v>59.54060999999993</v>
      </c>
      <c r="L20" s="19"/>
      <c r="M20" s="12"/>
      <c r="N20" s="12"/>
    </row>
    <row r="21" spans="1:14" s="13" customFormat="1" ht="84" customHeight="1" x14ac:dyDescent="0.45">
      <c r="A21" s="114"/>
      <c r="B21" s="114"/>
      <c r="C21" s="130">
        <v>11021000</v>
      </c>
      <c r="D21" s="25" t="s">
        <v>26</v>
      </c>
      <c r="E21" s="26"/>
      <c r="F21" s="26">
        <f>20928.2+17007.3</f>
        <v>37935.5</v>
      </c>
      <c r="G21" s="26"/>
      <c r="H21" s="24">
        <f>407993.74435-367194.36975</f>
        <v>40799.374599999981</v>
      </c>
      <c r="I21" s="24"/>
      <c r="J21" s="27">
        <f t="shared" si="1"/>
        <v>1.0754932609297354</v>
      </c>
      <c r="K21" s="28">
        <f t="shared" si="0"/>
        <v>2863.874599999981</v>
      </c>
      <c r="L21" s="19"/>
      <c r="M21" s="12"/>
      <c r="N21" s="12"/>
    </row>
    <row r="22" spans="1:14" s="13" customFormat="1" ht="84" customHeight="1" x14ac:dyDescent="0.45">
      <c r="A22" s="114"/>
      <c r="B22" s="114"/>
      <c r="C22" s="130">
        <v>11021100</v>
      </c>
      <c r="D22" s="25"/>
      <c r="E22" s="26"/>
      <c r="F22" s="26"/>
      <c r="G22" s="26"/>
      <c r="H22" s="24">
        <f>0.4-0.36</f>
        <v>4.0000000000000036E-2</v>
      </c>
      <c r="I22" s="24"/>
      <c r="J22" s="27"/>
      <c r="K22" s="28"/>
      <c r="L22" s="19"/>
      <c r="M22" s="12"/>
      <c r="N22" s="12"/>
    </row>
    <row r="23" spans="1:14" s="13" customFormat="1" ht="64.5" x14ac:dyDescent="0.45">
      <c r="A23" s="114"/>
      <c r="B23" s="114"/>
      <c r="C23" s="130">
        <v>11021600</v>
      </c>
      <c r="D23" s="25" t="s">
        <v>27</v>
      </c>
      <c r="E23" s="26"/>
      <c r="F23" s="26">
        <f>54.3+50.9</f>
        <v>105.19999999999999</v>
      </c>
      <c r="G23" s="26"/>
      <c r="H23" s="24">
        <f>5919.67271-5327.70543</f>
        <v>591.96727999999985</v>
      </c>
      <c r="I23" s="24"/>
      <c r="J23" s="27">
        <f t="shared" si="1"/>
        <v>5.6270653992395427</v>
      </c>
      <c r="K23" s="28">
        <f t="shared" si="0"/>
        <v>486.76727999999986</v>
      </c>
      <c r="L23" s="19"/>
      <c r="M23" s="12"/>
      <c r="N23" s="12"/>
    </row>
    <row r="24" spans="1:14" s="13" customFormat="1" ht="156" customHeight="1" x14ac:dyDescent="0.45">
      <c r="A24" s="114"/>
      <c r="B24" s="114"/>
      <c r="C24" s="130" t="s">
        <v>28</v>
      </c>
      <c r="D24" s="25" t="s">
        <v>29</v>
      </c>
      <c r="E24" s="26">
        <v>472</v>
      </c>
      <c r="F24" s="26">
        <v>0</v>
      </c>
      <c r="G24" s="26"/>
      <c r="H24" s="24">
        <v>0</v>
      </c>
      <c r="I24" s="24"/>
      <c r="J24" s="27">
        <v>0</v>
      </c>
      <c r="K24" s="28">
        <f t="shared" si="0"/>
        <v>0</v>
      </c>
      <c r="L24" s="19"/>
      <c r="M24" s="12"/>
      <c r="N24" s="12"/>
    </row>
    <row r="25" spans="1:14" s="13" customFormat="1" ht="158.25" customHeight="1" x14ac:dyDescent="0.45">
      <c r="A25" s="114"/>
      <c r="B25" s="114"/>
      <c r="C25" s="130">
        <v>11023300</v>
      </c>
      <c r="D25" s="25" t="s">
        <v>30</v>
      </c>
      <c r="E25" s="26"/>
      <c r="F25" s="26">
        <v>0</v>
      </c>
      <c r="G25" s="26"/>
      <c r="H25" s="24">
        <v>0</v>
      </c>
      <c r="I25" s="24"/>
      <c r="J25" s="27">
        <v>0</v>
      </c>
      <c r="K25" s="28">
        <f t="shared" si="0"/>
        <v>0</v>
      </c>
      <c r="L25" s="19"/>
      <c r="M25" s="12"/>
      <c r="N25" s="12"/>
    </row>
    <row r="26" spans="1:14" s="13" customFormat="1" ht="96.75" customHeight="1" x14ac:dyDescent="0.45">
      <c r="A26" s="114"/>
      <c r="B26" s="114"/>
      <c r="C26" s="130">
        <v>11023500</v>
      </c>
      <c r="D26" s="25" t="s">
        <v>31</v>
      </c>
      <c r="E26" s="26"/>
      <c r="F26" s="26">
        <v>0</v>
      </c>
      <c r="G26" s="26"/>
      <c r="H26" s="29">
        <v>0</v>
      </c>
      <c r="I26" s="24"/>
      <c r="J26" s="27">
        <v>0</v>
      </c>
      <c r="K26" s="28">
        <f t="shared" si="0"/>
        <v>0</v>
      </c>
      <c r="L26" s="19"/>
      <c r="M26" s="12"/>
      <c r="N26" s="12"/>
    </row>
    <row r="27" spans="1:14" s="13" customFormat="1" ht="164.25" customHeight="1" x14ac:dyDescent="0.45">
      <c r="A27" s="114"/>
      <c r="B27" s="114"/>
      <c r="C27" s="130">
        <v>11023600</v>
      </c>
      <c r="D27" s="25" t="s">
        <v>32</v>
      </c>
      <c r="E27" s="26"/>
      <c r="F27" s="26">
        <v>0</v>
      </c>
      <c r="G27" s="26"/>
      <c r="H27" s="24">
        <v>0</v>
      </c>
      <c r="I27" s="24"/>
      <c r="J27" s="27">
        <v>0</v>
      </c>
      <c r="K27" s="28">
        <f t="shared" si="0"/>
        <v>0</v>
      </c>
      <c r="L27" s="19"/>
      <c r="M27" s="12"/>
      <c r="N27" s="12"/>
    </row>
    <row r="28" spans="1:14" s="13" customFormat="1" ht="159.75" customHeight="1" x14ac:dyDescent="0.45">
      <c r="A28" s="114"/>
      <c r="B28" s="114"/>
      <c r="C28" s="130">
        <v>11023700</v>
      </c>
      <c r="D28" s="25" t="s">
        <v>33</v>
      </c>
      <c r="E28" s="26"/>
      <c r="F28" s="26">
        <v>0</v>
      </c>
      <c r="G28" s="26"/>
      <c r="H28" s="24">
        <v>0</v>
      </c>
      <c r="I28" s="24"/>
      <c r="J28" s="27">
        <v>0</v>
      </c>
      <c r="K28" s="28">
        <f t="shared" si="0"/>
        <v>0</v>
      </c>
      <c r="L28" s="19"/>
      <c r="M28" s="12"/>
      <c r="N28" s="12"/>
    </row>
    <row r="29" spans="1:14" s="13" customFormat="1" ht="198.75" customHeight="1" x14ac:dyDescent="0.45">
      <c r="A29" s="114"/>
      <c r="B29" s="114"/>
      <c r="C29" s="130">
        <v>11023900</v>
      </c>
      <c r="D29" s="25" t="s">
        <v>34</v>
      </c>
      <c r="E29" s="26"/>
      <c r="F29" s="26">
        <v>0</v>
      </c>
      <c r="G29" s="26"/>
      <c r="H29" s="24">
        <v>0</v>
      </c>
      <c r="I29" s="24"/>
      <c r="J29" s="27">
        <v>0</v>
      </c>
      <c r="K29" s="28">
        <f t="shared" si="0"/>
        <v>0</v>
      </c>
      <c r="L29" s="19"/>
      <c r="M29" s="12"/>
      <c r="N29" s="12"/>
    </row>
    <row r="30" spans="1:14" s="13" customFormat="1" ht="123" x14ac:dyDescent="0.45">
      <c r="A30" s="114"/>
      <c r="B30" s="114"/>
      <c r="C30" s="130">
        <v>11024000</v>
      </c>
      <c r="D30" s="25" t="s">
        <v>35</v>
      </c>
      <c r="E30" s="26"/>
      <c r="F30" s="26">
        <v>0</v>
      </c>
      <c r="G30" s="26"/>
      <c r="H30" s="24">
        <v>0</v>
      </c>
      <c r="I30" s="24"/>
      <c r="J30" s="27">
        <v>0</v>
      </c>
      <c r="K30" s="28">
        <f t="shared" si="0"/>
        <v>0</v>
      </c>
      <c r="L30" s="19"/>
      <c r="M30" s="12"/>
      <c r="N30" s="12"/>
    </row>
    <row r="31" spans="1:14" s="13" customFormat="1" ht="123" x14ac:dyDescent="0.45">
      <c r="A31" s="114"/>
      <c r="B31" s="114"/>
      <c r="C31" s="130">
        <v>11024600</v>
      </c>
      <c r="D31" s="25" t="s">
        <v>36</v>
      </c>
      <c r="E31" s="26"/>
      <c r="F31" s="26">
        <v>0</v>
      </c>
      <c r="G31" s="26"/>
      <c r="H31" s="24">
        <v>0</v>
      </c>
      <c r="I31" s="24"/>
      <c r="J31" s="27">
        <v>0</v>
      </c>
      <c r="K31" s="28">
        <f t="shared" si="0"/>
        <v>0</v>
      </c>
      <c r="L31" s="19"/>
      <c r="M31" s="12"/>
      <c r="N31" s="12"/>
    </row>
    <row r="32" spans="1:14" s="13" customFormat="1" ht="107.25" customHeight="1" x14ac:dyDescent="0.45">
      <c r="A32" s="114"/>
      <c r="B32" s="114"/>
      <c r="C32" s="131">
        <v>13000000</v>
      </c>
      <c r="D32" s="30" t="s">
        <v>37</v>
      </c>
      <c r="E32" s="22">
        <v>7626.9</v>
      </c>
      <c r="F32" s="23">
        <f>F33+F35+F40+F43</f>
        <v>13639.400000000001</v>
      </c>
      <c r="G32" s="23"/>
      <c r="H32" s="23">
        <f>H33+H35+H40+H43</f>
        <v>16098.845380000001</v>
      </c>
      <c r="I32" s="24"/>
      <c r="J32" s="17">
        <f t="shared" si="1"/>
        <v>1.1803191767966332</v>
      </c>
      <c r="K32" s="18">
        <f t="shared" si="0"/>
        <v>2459.4453799999992</v>
      </c>
      <c r="L32" s="19"/>
      <c r="M32" s="12"/>
      <c r="N32" s="12"/>
    </row>
    <row r="33" spans="1:14" s="13" customFormat="1" ht="114.75" customHeight="1" x14ac:dyDescent="0.45">
      <c r="A33" s="114"/>
      <c r="B33" s="114"/>
      <c r="C33" s="129">
        <v>13010000</v>
      </c>
      <c r="D33" s="21" t="s">
        <v>38</v>
      </c>
      <c r="E33" s="26">
        <v>0</v>
      </c>
      <c r="F33" s="26"/>
      <c r="G33" s="26"/>
      <c r="H33" s="31">
        <f>H34</f>
        <v>58.214959999999998</v>
      </c>
      <c r="I33" s="24"/>
      <c r="J33" s="27">
        <v>0</v>
      </c>
      <c r="K33" s="28">
        <f t="shared" si="0"/>
        <v>58.214959999999998</v>
      </c>
      <c r="L33" s="19"/>
      <c r="M33" s="12"/>
      <c r="N33" s="12"/>
    </row>
    <row r="34" spans="1:14" s="13" customFormat="1" ht="306" customHeight="1" x14ac:dyDescent="0.45">
      <c r="A34" s="114"/>
      <c r="B34" s="114"/>
      <c r="C34" s="132">
        <v>13010200</v>
      </c>
      <c r="D34" s="25" t="s">
        <v>39</v>
      </c>
      <c r="E34" s="26">
        <v>0</v>
      </c>
      <c r="F34" s="26"/>
      <c r="G34" s="26"/>
      <c r="H34" s="24">
        <v>58.214959999999998</v>
      </c>
      <c r="I34" s="24"/>
      <c r="J34" s="27">
        <v>0</v>
      </c>
      <c r="K34" s="28">
        <f t="shared" si="0"/>
        <v>58.214959999999998</v>
      </c>
      <c r="L34" s="19"/>
      <c r="M34" s="12"/>
      <c r="N34" s="12"/>
    </row>
    <row r="35" spans="1:14" s="13" customFormat="1" ht="143.25" customHeight="1" x14ac:dyDescent="0.45">
      <c r="A35" s="114"/>
      <c r="B35" s="114"/>
      <c r="C35" s="129">
        <v>13020000</v>
      </c>
      <c r="D35" s="21" t="s">
        <v>40</v>
      </c>
      <c r="E35" s="32">
        <v>6555.9</v>
      </c>
      <c r="F35" s="31">
        <f>F36+F37+F38+F39</f>
        <v>13219.6</v>
      </c>
      <c r="G35" s="31"/>
      <c r="H35" s="31">
        <f>H36+H37+H38+H39</f>
        <v>15111.55091</v>
      </c>
      <c r="I35" s="24"/>
      <c r="J35" s="27">
        <f>H35/F35</f>
        <v>1.1431171071741959</v>
      </c>
      <c r="K35" s="28">
        <f t="shared" si="0"/>
        <v>1891.9509099999996</v>
      </c>
      <c r="L35" s="19"/>
      <c r="M35" s="12"/>
      <c r="N35" s="12"/>
    </row>
    <row r="36" spans="1:14" s="13" customFormat="1" ht="189.75" customHeight="1" x14ac:dyDescent="0.45">
      <c r="A36" s="114"/>
      <c r="B36" s="114"/>
      <c r="C36" s="132">
        <v>13020100</v>
      </c>
      <c r="D36" s="25" t="s">
        <v>41</v>
      </c>
      <c r="E36" s="26">
        <v>6555.4</v>
      </c>
      <c r="F36" s="26">
        <v>13219.1</v>
      </c>
      <c r="G36" s="26"/>
      <c r="H36" s="24">
        <f>30219.43305-15109.71662</f>
        <v>15109.71643</v>
      </c>
      <c r="I36" s="24"/>
      <c r="J36" s="27">
        <f>H36/F36</f>
        <v>1.1430215695470947</v>
      </c>
      <c r="K36" s="28">
        <f t="shared" si="0"/>
        <v>1890.61643</v>
      </c>
      <c r="L36" s="19"/>
      <c r="M36" s="12"/>
      <c r="N36" s="12"/>
    </row>
    <row r="37" spans="1:14" s="13" customFormat="1" ht="120" customHeight="1" x14ac:dyDescent="0.45">
      <c r="A37" s="114"/>
      <c r="B37" s="114"/>
      <c r="C37" s="132">
        <v>13020200</v>
      </c>
      <c r="D37" s="25" t="s">
        <v>42</v>
      </c>
      <c r="E37" s="26">
        <v>0.5</v>
      </c>
      <c r="F37" s="26">
        <v>0.5</v>
      </c>
      <c r="G37" s="26"/>
      <c r="H37" s="24">
        <v>3.218E-2</v>
      </c>
      <c r="I37" s="24"/>
      <c r="J37" s="27">
        <f>H37/F37</f>
        <v>6.4360000000000001E-2</v>
      </c>
      <c r="K37" s="28">
        <f t="shared" si="0"/>
        <v>-0.46782000000000001</v>
      </c>
      <c r="L37" s="19"/>
      <c r="M37" s="12"/>
      <c r="N37" s="12"/>
    </row>
    <row r="38" spans="1:14" s="13" customFormat="1" ht="193.5" customHeight="1" x14ac:dyDescent="0.45">
      <c r="A38" s="114"/>
      <c r="B38" s="114"/>
      <c r="C38" s="132">
        <v>13020401</v>
      </c>
      <c r="D38" s="25" t="s">
        <v>43</v>
      </c>
      <c r="E38" s="26"/>
      <c r="F38" s="26"/>
      <c r="G38" s="26"/>
      <c r="H38" s="24">
        <f>1.5386-0.7693</f>
        <v>0.76929999999999998</v>
      </c>
      <c r="I38" s="24"/>
      <c r="J38" s="27">
        <v>0</v>
      </c>
      <c r="K38" s="28">
        <f t="shared" si="0"/>
        <v>0.76929999999999998</v>
      </c>
      <c r="L38" s="19"/>
      <c r="M38" s="12"/>
      <c r="N38" s="12"/>
    </row>
    <row r="39" spans="1:14" s="13" customFormat="1" ht="185.25" customHeight="1" x14ac:dyDescent="0.45">
      <c r="A39" s="114"/>
      <c r="B39" s="114"/>
      <c r="C39" s="132">
        <v>13020600</v>
      </c>
      <c r="D39" s="25" t="s">
        <v>44</v>
      </c>
      <c r="E39" s="26"/>
      <c r="F39" s="26"/>
      <c r="G39" s="26"/>
      <c r="H39" s="24">
        <f>2.06601-1.03301</f>
        <v>1.0329999999999999</v>
      </c>
      <c r="I39" s="24"/>
      <c r="J39" s="27">
        <v>0</v>
      </c>
      <c r="K39" s="28">
        <f t="shared" si="0"/>
        <v>1.0329999999999999</v>
      </c>
      <c r="L39" s="19"/>
      <c r="M39" s="12"/>
      <c r="N39" s="12"/>
    </row>
    <row r="40" spans="1:14" s="13" customFormat="1" ht="84.75" customHeight="1" x14ac:dyDescent="0.45">
      <c r="A40" s="114"/>
      <c r="B40" s="114"/>
      <c r="C40" s="131">
        <v>13030000</v>
      </c>
      <c r="D40" s="30" t="s">
        <v>45</v>
      </c>
      <c r="E40" s="22">
        <v>1070.8</v>
      </c>
      <c r="F40" s="33">
        <f>F42+F41</f>
        <v>419.6</v>
      </c>
      <c r="G40" s="33"/>
      <c r="H40" s="23">
        <f>H42+H41</f>
        <v>926.98902999999996</v>
      </c>
      <c r="I40" s="24"/>
      <c r="J40" s="17">
        <f>H40/F40</f>
        <v>2.2092207578646326</v>
      </c>
      <c r="K40" s="18">
        <f t="shared" si="0"/>
        <v>507.38902999999993</v>
      </c>
      <c r="L40" s="19"/>
      <c r="M40" s="12"/>
      <c r="N40" s="12"/>
    </row>
    <row r="41" spans="1:14" s="13" customFormat="1" ht="184.5" x14ac:dyDescent="0.45">
      <c r="A41" s="114"/>
      <c r="B41" s="114"/>
      <c r="C41" s="132">
        <v>13030100</v>
      </c>
      <c r="D41" s="25" t="s">
        <v>46</v>
      </c>
      <c r="E41" s="26">
        <v>165.8</v>
      </c>
      <c r="F41" s="26">
        <v>136.27000000000001</v>
      </c>
      <c r="G41" s="26"/>
      <c r="H41" s="24">
        <f>464.66846-348.50119</f>
        <v>116.16726999999997</v>
      </c>
      <c r="I41" s="24"/>
      <c r="J41" s="27">
        <f>H41/F41</f>
        <v>0.85247868202832588</v>
      </c>
      <c r="K41" s="28">
        <f t="shared" si="0"/>
        <v>-20.102730000000037</v>
      </c>
      <c r="L41" s="19"/>
      <c r="M41" s="12"/>
      <c r="N41" s="12"/>
    </row>
    <row r="42" spans="1:14" s="13" customFormat="1" ht="156" customHeight="1" x14ac:dyDescent="0.45">
      <c r="A42" s="114"/>
      <c r="B42" s="114"/>
      <c r="C42" s="132">
        <v>13030200</v>
      </c>
      <c r="D42" s="25" t="s">
        <v>47</v>
      </c>
      <c r="E42" s="26">
        <v>905</v>
      </c>
      <c r="F42" s="26">
        <v>283.33</v>
      </c>
      <c r="G42" s="34"/>
      <c r="H42" s="24">
        <v>810.82176000000004</v>
      </c>
      <c r="I42" s="24"/>
      <c r="J42" s="27">
        <f>H42/F42</f>
        <v>2.8617575265591362</v>
      </c>
      <c r="K42" s="28">
        <f t="shared" si="0"/>
        <v>527.49176000000011</v>
      </c>
      <c r="L42" s="19"/>
      <c r="M42" s="12"/>
      <c r="N42" s="12"/>
    </row>
    <row r="43" spans="1:14" s="13" customFormat="1" ht="123.75" customHeight="1" x14ac:dyDescent="0.45">
      <c r="A43" s="114"/>
      <c r="B43" s="114"/>
      <c r="C43" s="129">
        <v>13070000</v>
      </c>
      <c r="D43" s="21" t="s">
        <v>48</v>
      </c>
      <c r="E43" s="22">
        <v>0.2</v>
      </c>
      <c r="F43" s="22">
        <v>0.2</v>
      </c>
      <c r="G43" s="31"/>
      <c r="H43" s="31">
        <f>H44</f>
        <v>2.0904799999999999</v>
      </c>
      <c r="I43" s="24"/>
      <c r="J43" s="27">
        <f>H43/F43</f>
        <v>10.452399999999999</v>
      </c>
      <c r="K43" s="28">
        <f t="shared" si="0"/>
        <v>1.8904799999999999</v>
      </c>
      <c r="L43" s="19"/>
      <c r="M43" s="12"/>
      <c r="N43" s="12"/>
    </row>
    <row r="44" spans="1:14" s="13" customFormat="1" ht="121.5" customHeight="1" x14ac:dyDescent="0.45">
      <c r="A44" s="114"/>
      <c r="B44" s="114"/>
      <c r="C44" s="132">
        <v>13070200</v>
      </c>
      <c r="D44" s="25" t="s">
        <v>49</v>
      </c>
      <c r="E44" s="26">
        <v>0.2</v>
      </c>
      <c r="F44" s="26">
        <v>0.2</v>
      </c>
      <c r="G44" s="26"/>
      <c r="H44" s="24">
        <v>2.0904799999999999</v>
      </c>
      <c r="I44" s="24"/>
      <c r="J44" s="27">
        <v>0</v>
      </c>
      <c r="K44" s="28">
        <f t="shared" si="0"/>
        <v>1.8904799999999999</v>
      </c>
      <c r="L44" s="19"/>
      <c r="M44" s="12"/>
      <c r="N44" s="12"/>
    </row>
    <row r="45" spans="1:14" s="13" customFormat="1" ht="87.75" customHeight="1" x14ac:dyDescent="0.5">
      <c r="A45" s="114"/>
      <c r="B45" s="114"/>
      <c r="C45" s="131">
        <v>14000000</v>
      </c>
      <c r="D45" s="30" t="s">
        <v>50</v>
      </c>
      <c r="E45" s="22"/>
      <c r="F45" s="23">
        <f>F46</f>
        <v>124700</v>
      </c>
      <c r="G45" s="23"/>
      <c r="H45" s="23">
        <f>H46</f>
        <v>116729.67747</v>
      </c>
      <c r="I45" s="24"/>
      <c r="J45" s="17">
        <f>H45/F45</f>
        <v>0.93608402141138725</v>
      </c>
      <c r="K45" s="18">
        <f t="shared" si="0"/>
        <v>-7970.3225300000049</v>
      </c>
      <c r="L45" s="35"/>
      <c r="M45" s="12"/>
      <c r="N45" s="12"/>
    </row>
    <row r="46" spans="1:14" s="13" customFormat="1" ht="177" customHeight="1" x14ac:dyDescent="0.45">
      <c r="A46" s="114"/>
      <c r="B46" s="114"/>
      <c r="C46" s="132">
        <v>14040001</v>
      </c>
      <c r="D46" s="25" t="s">
        <v>51</v>
      </c>
      <c r="E46" s="26"/>
      <c r="F46" s="26">
        <v>124700</v>
      </c>
      <c r="G46" s="26"/>
      <c r="H46" s="24">
        <v>116729.67747</v>
      </c>
      <c r="I46" s="24"/>
      <c r="J46" s="27">
        <f>H46/F46</f>
        <v>0.93608402141138725</v>
      </c>
      <c r="K46" s="28">
        <f t="shared" si="0"/>
        <v>-7970.3225300000049</v>
      </c>
      <c r="L46" s="19"/>
      <c r="M46" s="12"/>
      <c r="N46" s="12"/>
    </row>
    <row r="47" spans="1:14" s="13" customFormat="1" ht="121.5" x14ac:dyDescent="0.45">
      <c r="A47" s="114"/>
      <c r="B47" s="114"/>
      <c r="C47" s="131">
        <v>16000000</v>
      </c>
      <c r="D47" s="30" t="s">
        <v>52</v>
      </c>
      <c r="E47" s="22"/>
      <c r="F47" s="22">
        <v>0</v>
      </c>
      <c r="G47" s="23"/>
      <c r="H47" s="23">
        <f>H49</f>
        <v>9.8140000000000005E-2</v>
      </c>
      <c r="I47" s="24"/>
      <c r="J47" s="27">
        <v>0</v>
      </c>
      <c r="K47" s="28">
        <f t="shared" si="0"/>
        <v>9.8140000000000005E-2</v>
      </c>
      <c r="L47" s="19"/>
      <c r="M47" s="12"/>
      <c r="N47" s="12"/>
    </row>
    <row r="48" spans="1:14" s="13" customFormat="1" ht="121.5" x14ac:dyDescent="0.45">
      <c r="A48" s="114"/>
      <c r="B48" s="114"/>
      <c r="C48" s="131">
        <v>16010000</v>
      </c>
      <c r="D48" s="30" t="s">
        <v>53</v>
      </c>
      <c r="E48" s="22"/>
      <c r="F48" s="22">
        <v>0</v>
      </c>
      <c r="G48" s="23"/>
      <c r="H48" s="23">
        <f>H49</f>
        <v>9.8140000000000005E-2</v>
      </c>
      <c r="I48" s="24"/>
      <c r="J48" s="27">
        <v>0</v>
      </c>
      <c r="K48" s="28">
        <f t="shared" si="0"/>
        <v>9.8140000000000005E-2</v>
      </c>
      <c r="L48" s="19"/>
      <c r="M48" s="12"/>
      <c r="N48" s="12"/>
    </row>
    <row r="49" spans="1:14" s="13" customFormat="1" ht="56.25" customHeight="1" x14ac:dyDescent="0.45">
      <c r="A49" s="114"/>
      <c r="B49" s="114"/>
      <c r="C49" s="132">
        <v>16010200</v>
      </c>
      <c r="D49" s="25" t="s">
        <v>54</v>
      </c>
      <c r="E49" s="26">
        <v>0</v>
      </c>
      <c r="F49" s="26">
        <v>0</v>
      </c>
      <c r="G49" s="26"/>
      <c r="H49" s="24">
        <v>9.8140000000000005E-2</v>
      </c>
      <c r="I49" s="24"/>
      <c r="J49" s="27">
        <v>0</v>
      </c>
      <c r="K49" s="28">
        <f t="shared" si="0"/>
        <v>9.8140000000000005E-2</v>
      </c>
      <c r="L49" s="19"/>
      <c r="M49" s="12"/>
      <c r="N49" s="12"/>
    </row>
    <row r="50" spans="1:14" s="13" customFormat="1" ht="64.5" x14ac:dyDescent="0.45">
      <c r="A50" s="114"/>
      <c r="B50" s="114"/>
      <c r="C50" s="131">
        <v>18000000</v>
      </c>
      <c r="D50" s="30" t="s">
        <v>55</v>
      </c>
      <c r="E50" s="22">
        <v>365617</v>
      </c>
      <c r="F50" s="23">
        <f>F51+F63+F65+F68+F79</f>
        <v>540961.79999999993</v>
      </c>
      <c r="G50" s="23"/>
      <c r="H50" s="23">
        <f>H51+H63+H65+H68+H79</f>
        <v>567557.3912999999</v>
      </c>
      <c r="I50" s="24"/>
      <c r="J50" s="17">
        <f>H50/F50</f>
        <v>1.049163529291717</v>
      </c>
      <c r="K50" s="18">
        <f t="shared" si="0"/>
        <v>26595.591299999971</v>
      </c>
      <c r="L50" s="19"/>
      <c r="M50" s="12"/>
      <c r="N50" s="12"/>
    </row>
    <row r="51" spans="1:14" s="13" customFormat="1" ht="54.75" customHeight="1" x14ac:dyDescent="0.45">
      <c r="A51" s="114"/>
      <c r="B51" s="114"/>
      <c r="C51" s="129">
        <v>18010000</v>
      </c>
      <c r="D51" s="21" t="s">
        <v>56</v>
      </c>
      <c r="E51" s="26">
        <v>360978.2</v>
      </c>
      <c r="F51" s="24">
        <f>F52+F53+F54+F55+F56+F57+F58+F59+F61+F60</f>
        <v>381079.99999999994</v>
      </c>
      <c r="G51" s="24"/>
      <c r="H51" s="24">
        <f>H52+H53+H54+H55+H56+H57+H58+H59+H61+H60</f>
        <v>387890.71051999996</v>
      </c>
      <c r="I51" s="24"/>
      <c r="J51" s="27">
        <f>H51/F51</f>
        <v>1.0178721279521361</v>
      </c>
      <c r="K51" s="28">
        <f t="shared" si="0"/>
        <v>6810.7105200000224</v>
      </c>
      <c r="L51" s="19"/>
      <c r="M51" s="12"/>
      <c r="N51" s="12"/>
    </row>
    <row r="52" spans="1:14" s="13" customFormat="1" ht="177.75" customHeight="1" x14ac:dyDescent="0.45">
      <c r="A52" s="114"/>
      <c r="B52" s="114"/>
      <c r="C52" s="132">
        <v>18010100</v>
      </c>
      <c r="D52" s="25" t="s">
        <v>57</v>
      </c>
      <c r="E52" s="26">
        <v>0</v>
      </c>
      <c r="F52" s="26">
        <v>1718</v>
      </c>
      <c r="G52" s="26"/>
      <c r="H52" s="24">
        <v>1422.0626099999999</v>
      </c>
      <c r="I52" s="24"/>
      <c r="J52" s="27">
        <f>H52/F52</f>
        <v>0.827743079161816</v>
      </c>
      <c r="K52" s="28">
        <f t="shared" si="0"/>
        <v>-295.93739000000005</v>
      </c>
      <c r="L52" s="19"/>
      <c r="M52" s="12"/>
      <c r="N52" s="12"/>
    </row>
    <row r="53" spans="1:14" s="13" customFormat="1" ht="207" customHeight="1" x14ac:dyDescent="0.45">
      <c r="A53" s="114"/>
      <c r="B53" s="114"/>
      <c r="C53" s="132">
        <v>18010200</v>
      </c>
      <c r="D53" s="25" t="s">
        <v>58</v>
      </c>
      <c r="E53" s="26">
        <v>0</v>
      </c>
      <c r="F53" s="26">
        <v>862</v>
      </c>
      <c r="G53" s="26"/>
      <c r="H53" s="24">
        <v>1042.2923900000001</v>
      </c>
      <c r="I53" s="24"/>
      <c r="J53" s="27">
        <f>H53/F53</f>
        <v>1.2091559048723899</v>
      </c>
      <c r="K53" s="28">
        <f t="shared" si="0"/>
        <v>180.29239000000007</v>
      </c>
      <c r="L53" s="19"/>
      <c r="M53" s="12"/>
      <c r="N53" s="12"/>
    </row>
    <row r="54" spans="1:14" s="13" customFormat="1" ht="182.25" customHeight="1" x14ac:dyDescent="0.45">
      <c r="A54" s="114"/>
      <c r="B54" s="114"/>
      <c r="C54" s="132">
        <v>18010300</v>
      </c>
      <c r="D54" s="25" t="s">
        <v>59</v>
      </c>
      <c r="E54" s="26">
        <v>0</v>
      </c>
      <c r="F54" s="26">
        <v>0</v>
      </c>
      <c r="G54" s="26"/>
      <c r="H54" s="24">
        <v>11.430709999999999</v>
      </c>
      <c r="I54" s="24"/>
      <c r="J54" s="27">
        <v>0</v>
      </c>
      <c r="K54" s="28">
        <f t="shared" si="0"/>
        <v>11.430709999999999</v>
      </c>
      <c r="L54" s="19"/>
      <c r="M54" s="12"/>
      <c r="N54" s="12"/>
    </row>
    <row r="55" spans="1:14" s="13" customFormat="1" ht="192.75" customHeight="1" x14ac:dyDescent="0.45">
      <c r="A55" s="114"/>
      <c r="B55" s="114"/>
      <c r="C55" s="132">
        <v>18010400</v>
      </c>
      <c r="D55" s="25" t="s">
        <v>57</v>
      </c>
      <c r="E55" s="26">
        <v>0</v>
      </c>
      <c r="F55" s="26">
        <v>7434.7</v>
      </c>
      <c r="G55" s="26"/>
      <c r="H55" s="24">
        <v>20520.076519999999</v>
      </c>
      <c r="I55" s="24"/>
      <c r="J55" s="27">
        <f t="shared" ref="J55:J63" si="2">H55/F55</f>
        <v>2.7600409592855124</v>
      </c>
      <c r="K55" s="28">
        <f t="shared" si="0"/>
        <v>13085.376519999998</v>
      </c>
      <c r="L55" s="19"/>
      <c r="M55" s="12"/>
      <c r="N55" s="12"/>
    </row>
    <row r="56" spans="1:14" s="13" customFormat="1" ht="85.5" customHeight="1" x14ac:dyDescent="0.45">
      <c r="A56" s="114"/>
      <c r="B56" s="114"/>
      <c r="C56" s="132">
        <v>18010500</v>
      </c>
      <c r="D56" s="25" t="s">
        <v>60</v>
      </c>
      <c r="E56" s="26">
        <v>115874</v>
      </c>
      <c r="F56" s="26">
        <v>115874</v>
      </c>
      <c r="G56" s="26"/>
      <c r="H56" s="24">
        <v>101028.66593</v>
      </c>
      <c r="I56" s="24"/>
      <c r="J56" s="27">
        <f t="shared" si="2"/>
        <v>0.87188382147850252</v>
      </c>
      <c r="K56" s="28">
        <f t="shared" si="0"/>
        <v>-14845.334069999997</v>
      </c>
      <c r="L56" s="19"/>
      <c r="M56" s="12"/>
      <c r="N56" s="12"/>
    </row>
    <row r="57" spans="1:14" s="13" customFormat="1" ht="86.25" customHeight="1" x14ac:dyDescent="0.45">
      <c r="A57" s="114"/>
      <c r="B57" s="114"/>
      <c r="C57" s="132">
        <v>18010600</v>
      </c>
      <c r="D57" s="25" t="s">
        <v>61</v>
      </c>
      <c r="E57" s="26">
        <v>234996.8</v>
      </c>
      <c r="F57" s="26">
        <v>234996.8</v>
      </c>
      <c r="G57" s="26"/>
      <c r="H57" s="24">
        <v>247654.84075999999</v>
      </c>
      <c r="I57" s="24"/>
      <c r="J57" s="27">
        <f t="shared" si="2"/>
        <v>1.0538647367113085</v>
      </c>
      <c r="K57" s="28">
        <f t="shared" si="0"/>
        <v>12658.040760000004</v>
      </c>
      <c r="L57" s="19"/>
      <c r="M57" s="12"/>
      <c r="N57" s="12"/>
    </row>
    <row r="58" spans="1:14" s="13" customFormat="1" ht="81.75" customHeight="1" x14ac:dyDescent="0.45">
      <c r="A58" s="114"/>
      <c r="B58" s="114"/>
      <c r="C58" s="132">
        <v>18010700</v>
      </c>
      <c r="D58" s="25" t="s">
        <v>62</v>
      </c>
      <c r="E58" s="26">
        <v>6136.6</v>
      </c>
      <c r="F58" s="26">
        <v>6136.6</v>
      </c>
      <c r="G58" s="26"/>
      <c r="H58" s="24">
        <v>4634.2890600000001</v>
      </c>
      <c r="I58" s="24"/>
      <c r="J58" s="27">
        <f t="shared" si="2"/>
        <v>0.75518838770654761</v>
      </c>
      <c r="K58" s="28">
        <f t="shared" si="0"/>
        <v>-1502.3109400000003</v>
      </c>
      <c r="L58" s="19"/>
      <c r="M58" s="12"/>
      <c r="N58" s="12"/>
    </row>
    <row r="59" spans="1:14" s="13" customFormat="1" ht="78.75" customHeight="1" x14ac:dyDescent="0.45">
      <c r="A59" s="114"/>
      <c r="B59" s="114"/>
      <c r="C59" s="132">
        <v>18010900</v>
      </c>
      <c r="D59" s="25" t="s">
        <v>63</v>
      </c>
      <c r="E59" s="26">
        <v>3970.8</v>
      </c>
      <c r="F59" s="26">
        <v>3970.8</v>
      </c>
      <c r="G59" s="26"/>
      <c r="H59" s="24">
        <v>1372.68586</v>
      </c>
      <c r="I59" s="24"/>
      <c r="J59" s="27">
        <f t="shared" si="2"/>
        <v>0.34569503878311675</v>
      </c>
      <c r="K59" s="28">
        <f t="shared" si="0"/>
        <v>-2598.1141400000001</v>
      </c>
      <c r="L59" s="19"/>
      <c r="M59" s="12"/>
      <c r="N59" s="12"/>
    </row>
    <row r="60" spans="1:14" s="13" customFormat="1" ht="81.75" customHeight="1" x14ac:dyDescent="0.45">
      <c r="A60" s="114"/>
      <c r="B60" s="114"/>
      <c r="C60" s="132">
        <v>18011000</v>
      </c>
      <c r="D60" s="25" t="s">
        <v>64</v>
      </c>
      <c r="E60" s="26">
        <v>0</v>
      </c>
      <c r="F60" s="26">
        <v>6044</v>
      </c>
      <c r="G60" s="26"/>
      <c r="H60" s="24">
        <v>5637.9744899999996</v>
      </c>
      <c r="I60" s="24"/>
      <c r="J60" s="27">
        <f t="shared" si="2"/>
        <v>0.93282172236929184</v>
      </c>
      <c r="K60" s="28">
        <f t="shared" si="0"/>
        <v>-406.02551000000039</v>
      </c>
      <c r="L60" s="19"/>
      <c r="M60" s="12"/>
      <c r="N60" s="12"/>
    </row>
    <row r="61" spans="1:14" s="13" customFormat="1" ht="78.75" customHeight="1" x14ac:dyDescent="0.45">
      <c r="A61" s="114"/>
      <c r="B61" s="114"/>
      <c r="C61" s="132">
        <v>18011101</v>
      </c>
      <c r="D61" s="25" t="s">
        <v>65</v>
      </c>
      <c r="E61" s="26">
        <v>0</v>
      </c>
      <c r="F61" s="26">
        <v>4043.1</v>
      </c>
      <c r="G61" s="26"/>
      <c r="H61" s="24">
        <v>4566.3921899999996</v>
      </c>
      <c r="I61" s="24"/>
      <c r="J61" s="27">
        <f t="shared" si="2"/>
        <v>1.1294284558878087</v>
      </c>
      <c r="K61" s="28">
        <f t="shared" si="0"/>
        <v>523.29218999999966</v>
      </c>
      <c r="L61" s="19"/>
      <c r="M61" s="12"/>
      <c r="N61" s="12"/>
    </row>
    <row r="62" spans="1:14" s="13" customFormat="1" ht="78.75" customHeight="1" x14ac:dyDescent="0.45">
      <c r="A62" s="114"/>
      <c r="B62" s="114"/>
      <c r="C62" s="131">
        <v>18020000</v>
      </c>
      <c r="D62" s="25" t="s">
        <v>66</v>
      </c>
      <c r="E62" s="23">
        <f>E63+E64</f>
        <v>4098.6000000000004</v>
      </c>
      <c r="F62" s="23">
        <f>F63+F64</f>
        <v>4098.6000000000004</v>
      </c>
      <c r="G62" s="23"/>
      <c r="H62" s="23">
        <f>H63</f>
        <v>1483.82547</v>
      </c>
      <c r="I62" s="23"/>
      <c r="J62" s="17">
        <f t="shared" si="2"/>
        <v>0.36203227199531546</v>
      </c>
      <c r="K62" s="18">
        <f t="shared" si="0"/>
        <v>-2614.7745300000006</v>
      </c>
      <c r="L62" s="19"/>
      <c r="M62" s="12"/>
      <c r="N62" s="12"/>
    </row>
    <row r="63" spans="1:14" s="13" customFormat="1" ht="99" customHeight="1" x14ac:dyDescent="0.45">
      <c r="A63" s="114"/>
      <c r="B63" s="114"/>
      <c r="C63" s="132">
        <v>18020100</v>
      </c>
      <c r="D63" s="25" t="s">
        <v>67</v>
      </c>
      <c r="E63" s="26">
        <v>4098.6000000000004</v>
      </c>
      <c r="F63" s="26">
        <v>4098.6000000000004</v>
      </c>
      <c r="G63" s="26"/>
      <c r="H63" s="24">
        <v>1483.82547</v>
      </c>
      <c r="I63" s="24"/>
      <c r="J63" s="27">
        <f t="shared" si="2"/>
        <v>0.36203227199531546</v>
      </c>
      <c r="K63" s="28">
        <f t="shared" si="0"/>
        <v>-2614.7745300000006</v>
      </c>
      <c r="L63" s="19"/>
      <c r="M63" s="12"/>
      <c r="N63" s="12"/>
    </row>
    <row r="64" spans="1:14" s="13" customFormat="1" ht="99" customHeight="1" x14ac:dyDescent="0.45">
      <c r="A64" s="114"/>
      <c r="B64" s="114"/>
      <c r="C64" s="132">
        <v>18020200</v>
      </c>
      <c r="D64" s="25" t="s">
        <v>68</v>
      </c>
      <c r="E64" s="26">
        <v>0</v>
      </c>
      <c r="F64" s="26">
        <v>0</v>
      </c>
      <c r="G64" s="26"/>
      <c r="H64" s="24">
        <v>0</v>
      </c>
      <c r="I64" s="24"/>
      <c r="J64" s="27">
        <v>0</v>
      </c>
      <c r="K64" s="28">
        <f t="shared" si="0"/>
        <v>0</v>
      </c>
      <c r="L64" s="19"/>
      <c r="M64" s="12"/>
      <c r="N64" s="12"/>
    </row>
    <row r="65" spans="1:14" s="13" customFormat="1" ht="64.5" x14ac:dyDescent="0.45">
      <c r="A65" s="114"/>
      <c r="B65" s="114"/>
      <c r="C65" s="129">
        <v>18030000</v>
      </c>
      <c r="D65" s="21" t="s">
        <v>69</v>
      </c>
      <c r="E65" s="22">
        <v>540.20000000000005</v>
      </c>
      <c r="F65" s="22">
        <v>540.20000000000005</v>
      </c>
      <c r="G65" s="23"/>
      <c r="H65" s="23">
        <f>H66+H67</f>
        <v>665.23029000000008</v>
      </c>
      <c r="I65" s="24"/>
      <c r="J65" s="17">
        <f>H65/F65</f>
        <v>1.2314518511662347</v>
      </c>
      <c r="K65" s="18">
        <f t="shared" si="0"/>
        <v>125.03029000000004</v>
      </c>
      <c r="L65" s="19"/>
      <c r="M65" s="12"/>
      <c r="N65" s="12"/>
    </row>
    <row r="66" spans="1:14" s="13" customFormat="1" ht="114" customHeight="1" x14ac:dyDescent="0.45">
      <c r="A66" s="114"/>
      <c r="B66" s="114"/>
      <c r="C66" s="132">
        <v>18030100</v>
      </c>
      <c r="D66" s="25" t="s">
        <v>70</v>
      </c>
      <c r="E66" s="26">
        <v>515.4</v>
      </c>
      <c r="F66" s="26">
        <v>515.4</v>
      </c>
      <c r="G66" s="26"/>
      <c r="H66" s="24">
        <v>594.42519000000004</v>
      </c>
      <c r="I66" s="24"/>
      <c r="J66" s="27">
        <f>H66/F66</f>
        <v>1.153327881257276</v>
      </c>
      <c r="K66" s="28">
        <f t="shared" si="0"/>
        <v>79.025190000000066</v>
      </c>
      <c r="L66" s="19"/>
      <c r="M66" s="12"/>
      <c r="N66" s="12"/>
    </row>
    <row r="67" spans="1:14" s="13" customFormat="1" ht="114" customHeight="1" x14ac:dyDescent="0.45">
      <c r="A67" s="114"/>
      <c r="B67" s="114"/>
      <c r="C67" s="132">
        <v>18030200</v>
      </c>
      <c r="D67" s="25" t="s">
        <v>71</v>
      </c>
      <c r="E67" s="26">
        <v>24.8</v>
      </c>
      <c r="F67" s="26">
        <v>24.8</v>
      </c>
      <c r="G67" s="26"/>
      <c r="H67" s="24">
        <v>70.805099999999996</v>
      </c>
      <c r="I67" s="24"/>
      <c r="J67" s="27">
        <f>H67/F67</f>
        <v>2.8550443548387094</v>
      </c>
      <c r="K67" s="28">
        <f t="shared" si="0"/>
        <v>46.005099999999999</v>
      </c>
      <c r="L67" s="19"/>
      <c r="M67" s="12"/>
      <c r="N67" s="12"/>
    </row>
    <row r="68" spans="1:14" s="13" customFormat="1" ht="174" customHeight="1" x14ac:dyDescent="0.45">
      <c r="A68" s="114"/>
      <c r="B68" s="114"/>
      <c r="C68" s="129">
        <v>18040000</v>
      </c>
      <c r="D68" s="21" t="s">
        <v>72</v>
      </c>
      <c r="E68" s="22"/>
      <c r="F68" s="22"/>
      <c r="G68" s="23"/>
      <c r="H68" s="23">
        <f>H69+H70+H71+H72+H73+H74+H75+H76+H78+H77</f>
        <v>-302.18688000000003</v>
      </c>
      <c r="I68" s="24"/>
      <c r="J68" s="27">
        <v>0</v>
      </c>
      <c r="K68" s="28">
        <f t="shared" si="0"/>
        <v>-302.18688000000003</v>
      </c>
      <c r="L68" s="19"/>
      <c r="M68" s="12"/>
      <c r="N68" s="12"/>
    </row>
    <row r="69" spans="1:14" s="13" customFormat="1" ht="187.5" customHeight="1" x14ac:dyDescent="0.45">
      <c r="A69" s="114"/>
      <c r="B69" s="114"/>
      <c r="C69" s="130">
        <v>18040100</v>
      </c>
      <c r="D69" s="25" t="s">
        <v>73</v>
      </c>
      <c r="E69" s="26"/>
      <c r="F69" s="26"/>
      <c r="G69" s="26"/>
      <c r="H69" s="29">
        <v>-23.776969999999999</v>
      </c>
      <c r="I69" s="24"/>
      <c r="J69" s="27">
        <v>0</v>
      </c>
      <c r="K69" s="28">
        <f t="shared" si="0"/>
        <v>-23.776969999999999</v>
      </c>
      <c r="L69" s="19"/>
      <c r="M69" s="12"/>
      <c r="N69" s="12"/>
    </row>
    <row r="70" spans="1:14" s="13" customFormat="1" ht="195" customHeight="1" x14ac:dyDescent="0.45">
      <c r="A70" s="114"/>
      <c r="B70" s="114"/>
      <c r="C70" s="130">
        <v>18040200</v>
      </c>
      <c r="D70" s="25" t="s">
        <v>74</v>
      </c>
      <c r="E70" s="26"/>
      <c r="F70" s="26"/>
      <c r="G70" s="26"/>
      <c r="H70" s="24">
        <v>-157.26981000000001</v>
      </c>
      <c r="I70" s="24"/>
      <c r="J70" s="27">
        <v>0</v>
      </c>
      <c r="K70" s="28">
        <f t="shared" ref="K70:K124" si="3">H70-F70</f>
        <v>-157.26981000000001</v>
      </c>
      <c r="L70" s="19"/>
      <c r="M70" s="12"/>
      <c r="N70" s="12"/>
    </row>
    <row r="71" spans="1:14" s="13" customFormat="1" ht="194.25" customHeight="1" x14ac:dyDescent="0.45">
      <c r="A71" s="114"/>
      <c r="B71" s="114"/>
      <c r="C71" s="130">
        <v>18040500</v>
      </c>
      <c r="D71" s="25" t="s">
        <v>75</v>
      </c>
      <c r="E71" s="26"/>
      <c r="F71" s="26"/>
      <c r="G71" s="26"/>
      <c r="H71" s="24">
        <v>0.48699999999999999</v>
      </c>
      <c r="I71" s="24"/>
      <c r="J71" s="27">
        <v>0</v>
      </c>
      <c r="K71" s="28">
        <f t="shared" si="3"/>
        <v>0.48699999999999999</v>
      </c>
      <c r="L71" s="19"/>
      <c r="M71" s="12"/>
      <c r="N71" s="12"/>
    </row>
    <row r="72" spans="1:14" s="13" customFormat="1" ht="201.75" customHeight="1" x14ac:dyDescent="0.45">
      <c r="A72" s="114"/>
      <c r="B72" s="114"/>
      <c r="C72" s="130">
        <v>18040600</v>
      </c>
      <c r="D72" s="25" t="s">
        <v>76</v>
      </c>
      <c r="E72" s="26"/>
      <c r="F72" s="26"/>
      <c r="G72" s="26"/>
      <c r="H72" s="24">
        <v>0.75851999999999997</v>
      </c>
      <c r="I72" s="24"/>
      <c r="J72" s="27">
        <v>0</v>
      </c>
      <c r="K72" s="28">
        <f t="shared" si="3"/>
        <v>0.75851999999999997</v>
      </c>
      <c r="L72" s="19"/>
      <c r="M72" s="12"/>
      <c r="N72" s="12"/>
    </row>
    <row r="73" spans="1:14" s="13" customFormat="1" ht="186.75" customHeight="1" x14ac:dyDescent="0.45">
      <c r="A73" s="114"/>
      <c r="B73" s="114"/>
      <c r="C73" s="130">
        <v>18040700</v>
      </c>
      <c r="D73" s="25" t="s">
        <v>77</v>
      </c>
      <c r="E73" s="26"/>
      <c r="F73" s="26"/>
      <c r="G73" s="26"/>
      <c r="H73" s="24">
        <v>-19.70429</v>
      </c>
      <c r="I73" s="24"/>
      <c r="J73" s="27">
        <v>0</v>
      </c>
      <c r="K73" s="28">
        <f t="shared" si="3"/>
        <v>-19.70429</v>
      </c>
      <c r="L73" s="19"/>
      <c r="M73" s="12"/>
      <c r="N73" s="12"/>
    </row>
    <row r="74" spans="1:14" s="13" customFormat="1" ht="240" customHeight="1" x14ac:dyDescent="0.45">
      <c r="A74" s="114"/>
      <c r="B74" s="114"/>
      <c r="C74" s="132">
        <v>18040800</v>
      </c>
      <c r="D74" s="25" t="s">
        <v>78</v>
      </c>
      <c r="E74" s="26"/>
      <c r="F74" s="26"/>
      <c r="G74" s="26"/>
      <c r="H74" s="24">
        <v>-67.145089999999996</v>
      </c>
      <c r="I74" s="24"/>
      <c r="J74" s="27">
        <v>0</v>
      </c>
      <c r="K74" s="28">
        <f t="shared" si="3"/>
        <v>-67.145089999999996</v>
      </c>
      <c r="L74" s="19"/>
      <c r="M74" s="12"/>
      <c r="N74" s="12"/>
    </row>
    <row r="75" spans="1:14" s="13" customFormat="1" ht="189.75" customHeight="1" x14ac:dyDescent="0.45">
      <c r="A75" s="114"/>
      <c r="B75" s="114"/>
      <c r="C75" s="132">
        <v>18040900</v>
      </c>
      <c r="D75" s="25" t="s">
        <v>79</v>
      </c>
      <c r="E75" s="26"/>
      <c r="F75" s="26"/>
      <c r="G75" s="26"/>
      <c r="H75" s="24">
        <v>6.0999999999999999E-2</v>
      </c>
      <c r="I75" s="24"/>
      <c r="J75" s="27">
        <v>0</v>
      </c>
      <c r="K75" s="28">
        <f t="shared" si="3"/>
        <v>6.0999999999999999E-2</v>
      </c>
      <c r="L75" s="19"/>
      <c r="M75" s="12"/>
      <c r="N75" s="12"/>
    </row>
    <row r="76" spans="1:14" s="13" customFormat="1" ht="175.5" customHeight="1" x14ac:dyDescent="0.45">
      <c r="A76" s="114"/>
      <c r="B76" s="114"/>
      <c r="C76" s="132">
        <v>18041400</v>
      </c>
      <c r="D76" s="25" t="s">
        <v>80</v>
      </c>
      <c r="E76" s="26"/>
      <c r="F76" s="26"/>
      <c r="G76" s="26"/>
      <c r="H76" s="24">
        <v>-10.80636</v>
      </c>
      <c r="I76" s="24"/>
      <c r="J76" s="27">
        <v>0</v>
      </c>
      <c r="K76" s="28">
        <f t="shared" si="3"/>
        <v>-10.80636</v>
      </c>
      <c r="L76" s="19"/>
      <c r="M76" s="12"/>
      <c r="N76" s="12"/>
    </row>
    <row r="77" spans="1:14" s="13" customFormat="1" ht="172.5" customHeight="1" x14ac:dyDescent="0.45">
      <c r="A77" s="114"/>
      <c r="B77" s="114"/>
      <c r="C77" s="132">
        <v>18041700</v>
      </c>
      <c r="D77" s="25" t="s">
        <v>81</v>
      </c>
      <c r="E77" s="26"/>
      <c r="F77" s="26"/>
      <c r="G77" s="26"/>
      <c r="H77" s="24">
        <v>-19.828880000000002</v>
      </c>
      <c r="I77" s="24"/>
      <c r="J77" s="27">
        <v>0</v>
      </c>
      <c r="K77" s="28">
        <f t="shared" si="3"/>
        <v>-19.828880000000002</v>
      </c>
      <c r="L77" s="19"/>
      <c r="M77" s="12"/>
      <c r="N77" s="12"/>
    </row>
    <row r="78" spans="1:14" s="13" customFormat="1" ht="182.25" customHeight="1" x14ac:dyDescent="0.45">
      <c r="A78" s="114"/>
      <c r="B78" s="114"/>
      <c r="C78" s="132">
        <v>18041800</v>
      </c>
      <c r="D78" s="25" t="s">
        <v>82</v>
      </c>
      <c r="E78" s="26"/>
      <c r="F78" s="26"/>
      <c r="G78" s="26"/>
      <c r="H78" s="24">
        <v>-4.9619999999999997</v>
      </c>
      <c r="I78" s="24"/>
      <c r="J78" s="27">
        <v>0</v>
      </c>
      <c r="K78" s="28">
        <f t="shared" si="3"/>
        <v>-4.9619999999999997</v>
      </c>
      <c r="L78" s="19"/>
      <c r="M78" s="12"/>
      <c r="N78" s="12"/>
    </row>
    <row r="79" spans="1:14" s="13" customFormat="1" ht="68.25" customHeight="1" x14ac:dyDescent="0.45">
      <c r="A79" s="114"/>
      <c r="B79" s="114"/>
      <c r="C79" s="131">
        <v>18050000</v>
      </c>
      <c r="D79" s="30" t="s">
        <v>83</v>
      </c>
      <c r="E79" s="26"/>
      <c r="F79" s="23">
        <f>F81+F82+F80+F83</f>
        <v>155243</v>
      </c>
      <c r="G79" s="23"/>
      <c r="H79" s="23">
        <f>H81+H82+H80+H83</f>
        <v>177819.8119</v>
      </c>
      <c r="I79" s="24"/>
      <c r="J79" s="17">
        <f>H79/F79</f>
        <v>1.1454288560514805</v>
      </c>
      <c r="K79" s="18">
        <f t="shared" si="3"/>
        <v>22576.811900000001</v>
      </c>
      <c r="L79" s="19"/>
      <c r="M79" s="12"/>
      <c r="N79" s="12"/>
    </row>
    <row r="80" spans="1:14" s="13" customFormat="1" ht="133.5" customHeight="1" x14ac:dyDescent="0.45">
      <c r="A80" s="114"/>
      <c r="B80" s="114"/>
      <c r="C80" s="132">
        <v>18050200</v>
      </c>
      <c r="D80" s="25" t="s">
        <v>84</v>
      </c>
      <c r="E80" s="26"/>
      <c r="F80" s="26">
        <v>0</v>
      </c>
      <c r="G80" s="26"/>
      <c r="H80" s="24">
        <v>8.5665499999999994</v>
      </c>
      <c r="I80" s="24"/>
      <c r="J80" s="27">
        <v>0</v>
      </c>
      <c r="K80" s="28">
        <f t="shared" si="3"/>
        <v>8.5665499999999994</v>
      </c>
      <c r="L80" s="19"/>
      <c r="M80" s="12"/>
      <c r="N80" s="12"/>
    </row>
    <row r="81" spans="1:14" s="13" customFormat="1" ht="79.5" customHeight="1" x14ac:dyDescent="0.45">
      <c r="A81" s="114"/>
      <c r="B81" s="114"/>
      <c r="C81" s="132">
        <v>18050300</v>
      </c>
      <c r="D81" s="25" t="s">
        <v>85</v>
      </c>
      <c r="E81" s="26"/>
      <c r="F81" s="26">
        <v>60769</v>
      </c>
      <c r="G81" s="26"/>
      <c r="H81" s="24">
        <v>61260.251420000001</v>
      </c>
      <c r="I81" s="24"/>
      <c r="J81" s="27">
        <f>H81/F81</f>
        <v>1.0080839148249929</v>
      </c>
      <c r="K81" s="28">
        <f t="shared" si="3"/>
        <v>491.25142000000051</v>
      </c>
      <c r="L81" s="19"/>
      <c r="M81" s="12"/>
      <c r="N81" s="12"/>
    </row>
    <row r="82" spans="1:14" s="13" customFormat="1" ht="87" customHeight="1" x14ac:dyDescent="0.45">
      <c r="A82" s="114"/>
      <c r="B82" s="114"/>
      <c r="C82" s="132">
        <v>18050400</v>
      </c>
      <c r="D82" s="25" t="s">
        <v>86</v>
      </c>
      <c r="E82" s="26"/>
      <c r="F82" s="26">
        <v>94474</v>
      </c>
      <c r="G82" s="26"/>
      <c r="H82" s="24">
        <v>116538.28565000001</v>
      </c>
      <c r="I82" s="24"/>
      <c r="J82" s="27">
        <f>H82/F82</f>
        <v>1.2335487610347822</v>
      </c>
      <c r="K82" s="28">
        <f t="shared" si="3"/>
        <v>22064.285650000005</v>
      </c>
      <c r="L82" s="19"/>
      <c r="M82" s="12"/>
      <c r="N82" s="12"/>
    </row>
    <row r="83" spans="1:14" s="13" customFormat="1" ht="87" customHeight="1" x14ac:dyDescent="0.45">
      <c r="A83" s="114"/>
      <c r="B83" s="114"/>
      <c r="C83" s="132">
        <v>18050501</v>
      </c>
      <c r="D83" s="25" t="s">
        <v>87</v>
      </c>
      <c r="E83" s="26"/>
      <c r="F83" s="26">
        <v>0</v>
      </c>
      <c r="G83" s="26"/>
      <c r="H83" s="24">
        <v>12.70828</v>
      </c>
      <c r="I83" s="24"/>
      <c r="J83" s="27">
        <v>0</v>
      </c>
      <c r="K83" s="28">
        <f t="shared" si="3"/>
        <v>12.70828</v>
      </c>
      <c r="L83" s="19"/>
      <c r="M83" s="12"/>
      <c r="N83" s="12"/>
    </row>
    <row r="84" spans="1:14" s="13" customFormat="1" ht="63.75" customHeight="1" x14ac:dyDescent="0.45">
      <c r="A84" s="114"/>
      <c r="B84" s="114"/>
      <c r="C84" s="131">
        <v>19000000</v>
      </c>
      <c r="D84" s="30" t="s">
        <v>88</v>
      </c>
      <c r="E84" s="22"/>
      <c r="F84" s="22">
        <f>F85</f>
        <v>379.70000000000005</v>
      </c>
      <c r="G84" s="23"/>
      <c r="H84" s="23">
        <f>H85</f>
        <v>340.35250000000008</v>
      </c>
      <c r="I84" s="24"/>
      <c r="J84" s="17">
        <v>0</v>
      </c>
      <c r="K84" s="18">
        <f t="shared" si="3"/>
        <v>-39.347499999999968</v>
      </c>
      <c r="L84" s="19"/>
      <c r="M84" s="12"/>
      <c r="N84" s="12"/>
    </row>
    <row r="85" spans="1:14" s="13" customFormat="1" ht="69.75" customHeight="1" x14ac:dyDescent="0.45">
      <c r="A85" s="114"/>
      <c r="B85" s="114"/>
      <c r="C85" s="130">
        <v>19010000</v>
      </c>
      <c r="D85" s="21" t="s">
        <v>89</v>
      </c>
      <c r="E85" s="22"/>
      <c r="F85" s="22">
        <f>F86+F87+F88</f>
        <v>379.70000000000005</v>
      </c>
      <c r="G85" s="23"/>
      <c r="H85" s="23">
        <f>H86+H87+H88</f>
        <v>340.35250000000008</v>
      </c>
      <c r="I85" s="24"/>
      <c r="J85" s="17">
        <v>0</v>
      </c>
      <c r="K85" s="18">
        <f t="shared" si="3"/>
        <v>-39.347499999999968</v>
      </c>
      <c r="L85" s="19"/>
      <c r="M85" s="12"/>
      <c r="N85" s="12"/>
    </row>
    <row r="86" spans="1:14" s="13" customFormat="1" ht="114.75" customHeight="1" x14ac:dyDescent="0.45">
      <c r="A86" s="114"/>
      <c r="B86" s="114"/>
      <c r="C86" s="130">
        <v>19010101</v>
      </c>
      <c r="D86" s="25" t="s">
        <v>90</v>
      </c>
      <c r="E86" s="26"/>
      <c r="F86" s="26">
        <v>342.1</v>
      </c>
      <c r="G86" s="26"/>
      <c r="H86" s="24">
        <f>371.22545-74.24519</f>
        <v>296.98026000000004</v>
      </c>
      <c r="I86" s="24"/>
      <c r="J86" s="27">
        <v>0</v>
      </c>
      <c r="K86" s="28">
        <f t="shared" si="3"/>
        <v>-45.119739999999979</v>
      </c>
      <c r="L86" s="19"/>
      <c r="M86" s="12"/>
      <c r="N86" s="12"/>
    </row>
    <row r="87" spans="1:14" s="13" customFormat="1" ht="129.75" customHeight="1" x14ac:dyDescent="0.45">
      <c r="A87" s="114"/>
      <c r="B87" s="114"/>
      <c r="C87" s="130">
        <v>19010201</v>
      </c>
      <c r="D87" s="25" t="s">
        <v>91</v>
      </c>
      <c r="E87" s="26"/>
      <c r="F87" s="26">
        <v>1.8</v>
      </c>
      <c r="G87" s="26"/>
      <c r="H87" s="24">
        <f>0.46636-0.09328</f>
        <v>0.37307999999999997</v>
      </c>
      <c r="I87" s="24"/>
      <c r="J87" s="27">
        <v>0</v>
      </c>
      <c r="K87" s="28">
        <f t="shared" si="3"/>
        <v>-1.42692</v>
      </c>
      <c r="L87" s="19"/>
      <c r="M87" s="12"/>
      <c r="N87" s="12"/>
    </row>
    <row r="88" spans="1:14" s="13" customFormat="1" ht="245.25" customHeight="1" x14ac:dyDescent="0.45">
      <c r="A88" s="114"/>
      <c r="B88" s="114"/>
      <c r="C88" s="130">
        <v>19010301</v>
      </c>
      <c r="D88" s="25" t="s">
        <v>92</v>
      </c>
      <c r="E88" s="26"/>
      <c r="F88" s="26">
        <v>35.799999999999997</v>
      </c>
      <c r="G88" s="26"/>
      <c r="H88" s="24">
        <f>53.74896-10.7498</f>
        <v>42.999159999999996</v>
      </c>
      <c r="I88" s="24"/>
      <c r="J88" s="27">
        <v>0</v>
      </c>
      <c r="K88" s="28">
        <f t="shared" si="3"/>
        <v>7.1991599999999991</v>
      </c>
      <c r="L88" s="19"/>
      <c r="M88" s="12"/>
      <c r="N88" s="12"/>
    </row>
    <row r="89" spans="1:14" s="13" customFormat="1" ht="67.5" customHeight="1" x14ac:dyDescent="0.45">
      <c r="A89" s="115"/>
      <c r="B89" s="115"/>
      <c r="C89" s="131">
        <v>20000000</v>
      </c>
      <c r="D89" s="30" t="s">
        <v>93</v>
      </c>
      <c r="E89" s="22">
        <v>18149.8</v>
      </c>
      <c r="F89" s="23">
        <f>F90+F97+F114</f>
        <v>35646.100000000006</v>
      </c>
      <c r="G89" s="23"/>
      <c r="H89" s="23">
        <f>H90+H97+H114</f>
        <v>33153.560039999997</v>
      </c>
      <c r="I89" s="23"/>
      <c r="J89" s="17">
        <f>H89/F89</f>
        <v>0.93007538103747656</v>
      </c>
      <c r="K89" s="18">
        <f t="shared" si="3"/>
        <v>-2492.5399600000092</v>
      </c>
      <c r="L89" s="19"/>
      <c r="M89" s="12"/>
      <c r="N89" s="12"/>
    </row>
    <row r="90" spans="1:14" s="13" customFormat="1" ht="57" customHeight="1" x14ac:dyDescent="0.45">
      <c r="A90" s="114"/>
      <c r="B90" s="114"/>
      <c r="C90" s="131">
        <v>21000000</v>
      </c>
      <c r="D90" s="30" t="s">
        <v>94</v>
      </c>
      <c r="E90" s="26">
        <v>1906.3</v>
      </c>
      <c r="F90" s="23">
        <f>F91+F94</f>
        <v>1906.3</v>
      </c>
      <c r="G90" s="23"/>
      <c r="H90" s="23">
        <f>H91+H94</f>
        <v>2736.2751600000001</v>
      </c>
      <c r="I90" s="24"/>
      <c r="J90" s="17">
        <f>H90/F90</f>
        <v>1.4353853853013692</v>
      </c>
      <c r="K90" s="18">
        <f t="shared" si="3"/>
        <v>829.97516000000019</v>
      </c>
      <c r="L90" s="19"/>
      <c r="M90" s="12"/>
      <c r="N90" s="12"/>
    </row>
    <row r="91" spans="1:14" s="13" customFormat="1" ht="252.75" customHeight="1" x14ac:dyDescent="0.45">
      <c r="A91" s="114"/>
      <c r="B91" s="114"/>
      <c r="C91" s="132">
        <v>21010000</v>
      </c>
      <c r="D91" s="25" t="s">
        <v>95</v>
      </c>
      <c r="E91" s="26">
        <v>1277.3</v>
      </c>
      <c r="F91" s="26">
        <v>1277.3</v>
      </c>
      <c r="G91" s="24"/>
      <c r="H91" s="24">
        <f>H93+H92</f>
        <v>2388.0511799999999</v>
      </c>
      <c r="I91" s="24"/>
      <c r="J91" s="27">
        <f>H91/F91</f>
        <v>1.869608690205903</v>
      </c>
      <c r="K91" s="28">
        <f t="shared" si="3"/>
        <v>1110.75118</v>
      </c>
      <c r="L91" s="19"/>
      <c r="M91" s="12"/>
      <c r="N91" s="12"/>
    </row>
    <row r="92" spans="1:14" s="13" customFormat="1" ht="213" customHeight="1" x14ac:dyDescent="0.45">
      <c r="A92" s="114"/>
      <c r="B92" s="114"/>
      <c r="C92" s="132">
        <v>21010300</v>
      </c>
      <c r="D92" s="25" t="s">
        <v>96</v>
      </c>
      <c r="E92" s="26">
        <v>1277.3</v>
      </c>
      <c r="F92" s="26">
        <v>1277.3</v>
      </c>
      <c r="G92" s="26"/>
      <c r="H92" s="24">
        <v>2173.90418</v>
      </c>
      <c r="I92" s="24"/>
      <c r="J92" s="27">
        <f>H92/F92</f>
        <v>1.7019526970954357</v>
      </c>
      <c r="K92" s="28">
        <f t="shared" si="3"/>
        <v>896.60418000000004</v>
      </c>
      <c r="L92" s="19"/>
      <c r="M92" s="12"/>
      <c r="N92" s="12"/>
    </row>
    <row r="93" spans="1:14" s="13" customFormat="1" ht="199.5" customHeight="1" x14ac:dyDescent="0.45">
      <c r="A93" s="114"/>
      <c r="B93" s="114"/>
      <c r="C93" s="130">
        <v>21010302</v>
      </c>
      <c r="D93" s="25" t="s">
        <v>97</v>
      </c>
      <c r="E93" s="26"/>
      <c r="F93" s="26"/>
      <c r="G93" s="26"/>
      <c r="H93" s="24">
        <v>214.14699999999999</v>
      </c>
      <c r="I93" s="24"/>
      <c r="J93" s="27">
        <v>0</v>
      </c>
      <c r="K93" s="28">
        <f t="shared" si="3"/>
        <v>214.14699999999999</v>
      </c>
      <c r="L93" s="19"/>
      <c r="M93" s="12"/>
      <c r="N93" s="12"/>
    </row>
    <row r="94" spans="1:14" s="13" customFormat="1" ht="84" customHeight="1" x14ac:dyDescent="0.45">
      <c r="A94" s="114"/>
      <c r="B94" s="114"/>
      <c r="C94" s="129">
        <v>21080000</v>
      </c>
      <c r="D94" s="21" t="s">
        <v>98</v>
      </c>
      <c r="E94" s="23">
        <f>E96+E95</f>
        <v>629</v>
      </c>
      <c r="F94" s="23">
        <f>F96+F95</f>
        <v>629</v>
      </c>
      <c r="G94" s="23"/>
      <c r="H94" s="23">
        <f>H96+H95</f>
        <v>348.22398000000004</v>
      </c>
      <c r="I94" s="24"/>
      <c r="J94" s="17">
        <f t="shared" ref="J94:J105" si="4">H94/F94</f>
        <v>0.55361523052464234</v>
      </c>
      <c r="K94" s="18">
        <f t="shared" si="3"/>
        <v>-280.77601999999996</v>
      </c>
      <c r="L94" s="19"/>
      <c r="M94" s="12"/>
      <c r="N94" s="12"/>
    </row>
    <row r="95" spans="1:14" s="13" customFormat="1" ht="84" customHeight="1" x14ac:dyDescent="0.45">
      <c r="A95" s="114"/>
      <c r="B95" s="114"/>
      <c r="C95" s="132">
        <v>21080900</v>
      </c>
      <c r="D95" s="25" t="s">
        <v>99</v>
      </c>
      <c r="E95" s="26">
        <v>6.2</v>
      </c>
      <c r="F95" s="26">
        <v>6.2</v>
      </c>
      <c r="G95" s="24"/>
      <c r="H95" s="24">
        <v>6.3477699999999997</v>
      </c>
      <c r="I95" s="24"/>
      <c r="J95" s="27">
        <f t="shared" si="4"/>
        <v>1.0238338709677419</v>
      </c>
      <c r="K95" s="28">
        <f t="shared" si="3"/>
        <v>0.14776999999999951</v>
      </c>
      <c r="L95" s="19"/>
      <c r="M95" s="12"/>
      <c r="N95" s="12"/>
    </row>
    <row r="96" spans="1:14" s="13" customFormat="1" ht="102" customHeight="1" x14ac:dyDescent="0.45">
      <c r="A96" s="114"/>
      <c r="B96" s="114"/>
      <c r="C96" s="133" t="s">
        <v>100</v>
      </c>
      <c r="D96" s="25" t="s">
        <v>101</v>
      </c>
      <c r="E96" s="26">
        <v>622.79999999999995</v>
      </c>
      <c r="F96" s="26">
        <v>622.79999999999995</v>
      </c>
      <c r="G96" s="26"/>
      <c r="H96" s="24">
        <f>324.87621+17</f>
        <v>341.87621000000001</v>
      </c>
      <c r="I96" s="24"/>
      <c r="J96" s="27">
        <f t="shared" si="4"/>
        <v>0.54893418432883756</v>
      </c>
      <c r="K96" s="28">
        <f t="shared" si="3"/>
        <v>-280.92378999999994</v>
      </c>
      <c r="L96" s="19"/>
      <c r="M96" s="12"/>
      <c r="N96" s="12"/>
    </row>
    <row r="97" spans="1:14" s="13" customFormat="1" ht="141" customHeight="1" x14ac:dyDescent="0.45">
      <c r="A97" s="114"/>
      <c r="B97" s="114"/>
      <c r="C97" s="131">
        <v>22000000</v>
      </c>
      <c r="D97" s="30" t="s">
        <v>102</v>
      </c>
      <c r="E97" s="22">
        <v>16081.2</v>
      </c>
      <c r="F97" s="23">
        <f>F98+F107+F109</f>
        <v>33577.5</v>
      </c>
      <c r="G97" s="23"/>
      <c r="H97" s="23">
        <f>H98+H107+H109</f>
        <v>30079.061000000002</v>
      </c>
      <c r="I97" s="24"/>
      <c r="J97" s="17">
        <f t="shared" si="4"/>
        <v>0.89581002159183987</v>
      </c>
      <c r="K97" s="18">
        <f t="shared" si="3"/>
        <v>-3498.4389999999985</v>
      </c>
      <c r="L97" s="19"/>
      <c r="M97" s="12"/>
      <c r="N97" s="12"/>
    </row>
    <row r="98" spans="1:14" s="13" customFormat="1" ht="101.25" customHeight="1" x14ac:dyDescent="0.45">
      <c r="A98" s="114"/>
      <c r="B98" s="114"/>
      <c r="C98" s="130">
        <v>22010000</v>
      </c>
      <c r="D98" s="36" t="s">
        <v>103</v>
      </c>
      <c r="E98" s="37">
        <f>E101+E102+E103+E104+E105+E106+E100+E99</f>
        <v>10982.6</v>
      </c>
      <c r="F98" s="37">
        <f>F99+F100+F101+F102+F103+F104+F105+F106</f>
        <v>25585.200000000001</v>
      </c>
      <c r="G98" s="37"/>
      <c r="H98" s="37">
        <f>H101+H102+H103+H104+H105+H106+H100+H99</f>
        <v>23426.51136</v>
      </c>
      <c r="I98" s="24"/>
      <c r="J98" s="27">
        <f t="shared" si="4"/>
        <v>0.91562744711786503</v>
      </c>
      <c r="K98" s="28">
        <f t="shared" si="3"/>
        <v>-2158.6886400000003</v>
      </c>
      <c r="L98" s="19"/>
      <c r="M98" s="12"/>
      <c r="N98" s="12"/>
    </row>
    <row r="99" spans="1:14" s="13" customFormat="1" ht="101.25" customHeight="1" x14ac:dyDescent="0.45">
      <c r="A99" s="114"/>
      <c r="B99" s="114"/>
      <c r="C99" s="132">
        <v>22010200</v>
      </c>
      <c r="D99" s="25" t="s">
        <v>104</v>
      </c>
      <c r="E99" s="37">
        <v>5</v>
      </c>
      <c r="F99" s="37">
        <v>5</v>
      </c>
      <c r="G99" s="37"/>
      <c r="H99" s="37">
        <v>0.42499999999999999</v>
      </c>
      <c r="I99" s="24"/>
      <c r="J99" s="27">
        <f t="shared" si="4"/>
        <v>8.4999999999999992E-2</v>
      </c>
      <c r="K99" s="28">
        <f t="shared" si="3"/>
        <v>-4.5750000000000002</v>
      </c>
      <c r="L99" s="19"/>
      <c r="M99" s="12"/>
      <c r="N99" s="12"/>
    </row>
    <row r="100" spans="1:14" s="13" customFormat="1" ht="111" customHeight="1" x14ac:dyDescent="0.45">
      <c r="A100" s="114"/>
      <c r="B100" s="114"/>
      <c r="C100" s="132" t="s">
        <v>105</v>
      </c>
      <c r="D100" s="25" t="s">
        <v>106</v>
      </c>
      <c r="E100" s="26">
        <v>2</v>
      </c>
      <c r="F100" s="26">
        <v>3.1</v>
      </c>
      <c r="G100" s="26"/>
      <c r="H100" s="24">
        <f>3.9+0.78</f>
        <v>4.68</v>
      </c>
      <c r="I100" s="24"/>
      <c r="J100" s="27">
        <f t="shared" si="4"/>
        <v>1.5096774193548386</v>
      </c>
      <c r="K100" s="28">
        <f t="shared" si="3"/>
        <v>1.5799999999999996</v>
      </c>
      <c r="L100" s="19"/>
      <c r="M100" s="12"/>
      <c r="N100" s="12"/>
    </row>
    <row r="101" spans="1:14" s="13" customFormat="1" ht="148.5" customHeight="1" x14ac:dyDescent="0.45">
      <c r="A101" s="114"/>
      <c r="B101" s="114"/>
      <c r="C101" s="132">
        <v>22010700</v>
      </c>
      <c r="D101" s="25" t="s">
        <v>107</v>
      </c>
      <c r="E101" s="26">
        <v>3.5</v>
      </c>
      <c r="F101" s="26">
        <v>3.5</v>
      </c>
      <c r="G101" s="26"/>
      <c r="H101" s="24">
        <v>5.46</v>
      </c>
      <c r="I101" s="24"/>
      <c r="J101" s="27">
        <f t="shared" si="4"/>
        <v>1.56</v>
      </c>
      <c r="K101" s="28">
        <f t="shared" si="3"/>
        <v>1.96</v>
      </c>
      <c r="L101" s="19"/>
      <c r="M101" s="12"/>
      <c r="N101" s="12"/>
    </row>
    <row r="102" spans="1:14" s="13" customFormat="1" ht="182.25" customHeight="1" x14ac:dyDescent="0.45">
      <c r="A102" s="114"/>
      <c r="B102" s="114"/>
      <c r="C102" s="132">
        <v>22010900</v>
      </c>
      <c r="D102" s="25" t="s">
        <v>108</v>
      </c>
      <c r="E102" s="26">
        <v>120</v>
      </c>
      <c r="F102" s="26">
        <v>120</v>
      </c>
      <c r="G102" s="26"/>
      <c r="H102" s="24">
        <v>69.200999999999993</v>
      </c>
      <c r="I102" s="24"/>
      <c r="J102" s="27">
        <f t="shared" si="4"/>
        <v>0.57667499999999994</v>
      </c>
      <c r="K102" s="28">
        <f t="shared" si="3"/>
        <v>-50.799000000000007</v>
      </c>
      <c r="L102" s="19"/>
      <c r="M102" s="12"/>
      <c r="N102" s="12"/>
    </row>
    <row r="103" spans="1:14" s="13" customFormat="1" ht="153" customHeight="1" x14ac:dyDescent="0.45">
      <c r="A103" s="114"/>
      <c r="B103" s="114"/>
      <c r="C103" s="132">
        <v>22011000</v>
      </c>
      <c r="D103" s="25" t="s">
        <v>109</v>
      </c>
      <c r="E103" s="26">
        <v>2000</v>
      </c>
      <c r="F103" s="26">
        <v>2000</v>
      </c>
      <c r="G103" s="26"/>
      <c r="H103" s="24">
        <v>3504.6950000000002</v>
      </c>
      <c r="I103" s="24"/>
      <c r="J103" s="27">
        <f t="shared" si="4"/>
        <v>1.7523475000000002</v>
      </c>
      <c r="K103" s="28">
        <f t="shared" si="3"/>
        <v>1504.6950000000002</v>
      </c>
      <c r="L103" s="19"/>
      <c r="M103" s="12"/>
      <c r="N103" s="12"/>
    </row>
    <row r="104" spans="1:14" s="13" customFormat="1" ht="144.75" customHeight="1" x14ac:dyDescent="0.45">
      <c r="A104" s="114"/>
      <c r="B104" s="114"/>
      <c r="C104" s="132">
        <v>22011100</v>
      </c>
      <c r="D104" s="25" t="s">
        <v>110</v>
      </c>
      <c r="E104" s="26">
        <v>7878.1</v>
      </c>
      <c r="F104" s="26">
        <v>8253.7000000000007</v>
      </c>
      <c r="G104" s="26"/>
      <c r="H104" s="24">
        <v>8981.8579499999996</v>
      </c>
      <c r="I104" s="24"/>
      <c r="J104" s="27">
        <f t="shared" si="4"/>
        <v>1.0882220034651124</v>
      </c>
      <c r="K104" s="28">
        <f t="shared" si="3"/>
        <v>728.15794999999889</v>
      </c>
      <c r="L104" s="19"/>
      <c r="M104" s="12"/>
      <c r="N104" s="12"/>
    </row>
    <row r="105" spans="1:14" s="13" customFormat="1" ht="126.75" customHeight="1" x14ac:dyDescent="0.45">
      <c r="A105" s="114"/>
      <c r="B105" s="114"/>
      <c r="C105" s="132">
        <v>22011800</v>
      </c>
      <c r="D105" s="25" t="s">
        <v>111</v>
      </c>
      <c r="E105" s="26">
        <v>974</v>
      </c>
      <c r="F105" s="26">
        <v>974</v>
      </c>
      <c r="G105" s="26"/>
      <c r="H105" s="24">
        <v>674.28380000000004</v>
      </c>
      <c r="I105" s="24"/>
      <c r="J105" s="27">
        <f t="shared" si="4"/>
        <v>0.69228316221765918</v>
      </c>
      <c r="K105" s="28">
        <f t="shared" si="3"/>
        <v>-299.71619999999996</v>
      </c>
      <c r="L105" s="19"/>
      <c r="M105" s="12"/>
      <c r="N105" s="12"/>
    </row>
    <row r="106" spans="1:14" s="13" customFormat="1" ht="71.25" customHeight="1" x14ac:dyDescent="0.45">
      <c r="A106" s="114"/>
      <c r="B106" s="114"/>
      <c r="C106" s="132">
        <v>22012500</v>
      </c>
      <c r="D106" s="25" t="s">
        <v>112</v>
      </c>
      <c r="E106" s="26"/>
      <c r="F106" s="26">
        <v>14225.9</v>
      </c>
      <c r="G106" s="26"/>
      <c r="H106" s="24">
        <v>10185.90861</v>
      </c>
      <c r="I106" s="24"/>
      <c r="J106" s="27">
        <v>0</v>
      </c>
      <c r="K106" s="28">
        <f t="shared" si="3"/>
        <v>-4039.9913899999992</v>
      </c>
      <c r="L106" s="19"/>
      <c r="M106" s="12"/>
      <c r="N106" s="12"/>
    </row>
    <row r="107" spans="1:14" s="13" customFormat="1" ht="111" customHeight="1" x14ac:dyDescent="0.45">
      <c r="A107" s="114"/>
      <c r="B107" s="114"/>
      <c r="C107" s="129">
        <v>22080000</v>
      </c>
      <c r="D107" s="21" t="s">
        <v>113</v>
      </c>
      <c r="E107" s="22">
        <v>4496.8</v>
      </c>
      <c r="F107" s="22">
        <v>4496.8</v>
      </c>
      <c r="G107" s="31"/>
      <c r="H107" s="31">
        <f>H108</f>
        <v>3787.5497999999998</v>
      </c>
      <c r="I107" s="24"/>
      <c r="J107" s="17">
        <f>H107/F107</f>
        <v>0.84227668564312397</v>
      </c>
      <c r="K107" s="18">
        <f t="shared" si="3"/>
        <v>-709.2502000000004</v>
      </c>
      <c r="L107" s="19"/>
      <c r="M107" s="12"/>
      <c r="N107" s="12"/>
    </row>
    <row r="108" spans="1:14" s="13" customFormat="1" ht="256.5" customHeight="1" x14ac:dyDescent="0.45">
      <c r="A108" s="114"/>
      <c r="B108" s="114"/>
      <c r="C108" s="130">
        <v>22080402</v>
      </c>
      <c r="D108" s="25" t="s">
        <v>114</v>
      </c>
      <c r="E108" s="26">
        <v>4496.8</v>
      </c>
      <c r="F108" s="26">
        <v>4496.8</v>
      </c>
      <c r="G108" s="26"/>
      <c r="H108" s="24">
        <f>528.25762+3259.29218</f>
        <v>3787.5497999999998</v>
      </c>
      <c r="I108" s="24"/>
      <c r="J108" s="27">
        <f>H108/F108</f>
        <v>0.84227668564312397</v>
      </c>
      <c r="K108" s="28">
        <f t="shared" si="3"/>
        <v>-709.2502000000004</v>
      </c>
      <c r="L108" s="19"/>
      <c r="M108" s="12"/>
      <c r="N108" s="12"/>
    </row>
    <row r="109" spans="1:14" s="13" customFormat="1" ht="59.25" customHeight="1" x14ac:dyDescent="0.45">
      <c r="A109" s="114"/>
      <c r="B109" s="114"/>
      <c r="C109" s="129">
        <v>22090000</v>
      </c>
      <c r="D109" s="21" t="s">
        <v>115</v>
      </c>
      <c r="E109" s="32">
        <v>601.79999999999995</v>
      </c>
      <c r="F109" s="31">
        <f>F110+F111+F112+F113</f>
        <v>3495.5</v>
      </c>
      <c r="G109" s="31"/>
      <c r="H109" s="31">
        <f>H110+H111+H112+H113</f>
        <v>2864.9998400000004</v>
      </c>
      <c r="I109" s="24"/>
      <c r="J109" s="17">
        <f>H109/F109</f>
        <v>0.81962518666857398</v>
      </c>
      <c r="K109" s="18">
        <f t="shared" si="3"/>
        <v>-630.5001599999996</v>
      </c>
      <c r="L109" s="19"/>
      <c r="M109" s="12"/>
      <c r="N109" s="12"/>
    </row>
    <row r="110" spans="1:14" s="13" customFormat="1" ht="124.5" customHeight="1" x14ac:dyDescent="0.45">
      <c r="A110" s="114"/>
      <c r="B110" s="114"/>
      <c r="C110" s="130">
        <v>22090100</v>
      </c>
      <c r="D110" s="25" t="s">
        <v>116</v>
      </c>
      <c r="E110" s="26">
        <v>549</v>
      </c>
      <c r="F110" s="26">
        <v>549</v>
      </c>
      <c r="G110" s="26"/>
      <c r="H110" s="24">
        <v>629.91998999999998</v>
      </c>
      <c r="I110" s="24"/>
      <c r="J110" s="27">
        <f>H110/F110</f>
        <v>1.1473952459016392</v>
      </c>
      <c r="K110" s="28">
        <f t="shared" si="3"/>
        <v>80.919989999999984</v>
      </c>
      <c r="L110" s="19"/>
      <c r="M110" s="12"/>
      <c r="N110" s="12"/>
    </row>
    <row r="111" spans="1:14" s="13" customFormat="1" ht="93.75" customHeight="1" x14ac:dyDescent="0.45">
      <c r="A111" s="114"/>
      <c r="B111" s="114"/>
      <c r="C111" s="130">
        <v>22090200</v>
      </c>
      <c r="D111" s="25" t="s">
        <v>117</v>
      </c>
      <c r="E111" s="26">
        <v>0</v>
      </c>
      <c r="F111" s="26">
        <v>0</v>
      </c>
      <c r="G111" s="26"/>
      <c r="H111" s="24">
        <v>399.30538000000001</v>
      </c>
      <c r="I111" s="24"/>
      <c r="J111" s="27">
        <v>0</v>
      </c>
      <c r="K111" s="28">
        <f t="shared" si="3"/>
        <v>399.30538000000001</v>
      </c>
      <c r="L111" s="19"/>
      <c r="M111" s="12"/>
      <c r="N111" s="12"/>
    </row>
    <row r="112" spans="1:14" s="13" customFormat="1" ht="272.25" customHeight="1" x14ac:dyDescent="0.45">
      <c r="A112" s="114"/>
      <c r="B112" s="114"/>
      <c r="C112" s="130">
        <v>22090300</v>
      </c>
      <c r="D112" s="25" t="s">
        <v>118</v>
      </c>
      <c r="E112" s="26">
        <v>0</v>
      </c>
      <c r="F112" s="26">
        <v>0</v>
      </c>
      <c r="G112" s="26"/>
      <c r="H112" s="24">
        <v>18.18927</v>
      </c>
      <c r="I112" s="24"/>
      <c r="J112" s="27">
        <v>0</v>
      </c>
      <c r="K112" s="28">
        <f t="shared" si="3"/>
        <v>18.18927</v>
      </c>
      <c r="L112" s="19"/>
      <c r="M112" s="12"/>
      <c r="N112" s="12"/>
    </row>
    <row r="113" spans="1:19" s="13" customFormat="1" ht="210.75" customHeight="1" x14ac:dyDescent="0.45">
      <c r="A113" s="114"/>
      <c r="B113" s="114"/>
      <c r="C113" s="130">
        <v>22090400</v>
      </c>
      <c r="D113" s="25" t="s">
        <v>119</v>
      </c>
      <c r="E113" s="26">
        <v>52.8</v>
      </c>
      <c r="F113" s="26">
        <v>2946.5</v>
      </c>
      <c r="G113" s="26"/>
      <c r="H113" s="24">
        <v>1817.5852</v>
      </c>
      <c r="I113" s="24"/>
      <c r="J113" s="27">
        <f t="shared" ref="J113:J124" si="5">H113/F113</f>
        <v>0.61686244697098247</v>
      </c>
      <c r="K113" s="28">
        <f t="shared" si="3"/>
        <v>-1128.9148</v>
      </c>
      <c r="L113" s="19"/>
      <c r="M113" s="12"/>
      <c r="N113" s="12"/>
    </row>
    <row r="114" spans="1:19" s="13" customFormat="1" ht="62.25" customHeight="1" x14ac:dyDescent="0.45">
      <c r="A114" s="114"/>
      <c r="B114" s="114"/>
      <c r="C114" s="131">
        <v>24000000</v>
      </c>
      <c r="D114" s="21" t="s">
        <v>120</v>
      </c>
      <c r="E114" s="32">
        <v>162.30000000000001</v>
      </c>
      <c r="F114" s="32">
        <v>162.30000000000001</v>
      </c>
      <c r="G114" s="31"/>
      <c r="H114" s="31">
        <f>H116+H115</f>
        <v>338.22388000000001</v>
      </c>
      <c r="I114" s="37"/>
      <c r="J114" s="17">
        <f t="shared" si="5"/>
        <v>2.0839425754775105</v>
      </c>
      <c r="K114" s="18">
        <f t="shared" si="3"/>
        <v>175.92388</v>
      </c>
      <c r="L114" s="19"/>
      <c r="M114" s="12"/>
      <c r="N114" s="12"/>
    </row>
    <row r="115" spans="1:19" s="13" customFormat="1" ht="216" customHeight="1" x14ac:dyDescent="0.45">
      <c r="A115" s="114"/>
      <c r="B115" s="114"/>
      <c r="C115" s="132">
        <v>24030000</v>
      </c>
      <c r="D115" s="25" t="s">
        <v>121</v>
      </c>
      <c r="E115" s="26">
        <v>20</v>
      </c>
      <c r="F115" s="26">
        <v>20</v>
      </c>
      <c r="G115" s="26"/>
      <c r="H115" s="24">
        <v>0</v>
      </c>
      <c r="I115" s="24"/>
      <c r="J115" s="27">
        <f t="shared" si="5"/>
        <v>0</v>
      </c>
      <c r="K115" s="28">
        <f t="shared" si="3"/>
        <v>-20</v>
      </c>
      <c r="L115" s="19"/>
      <c r="M115" s="12"/>
      <c r="N115" s="12"/>
    </row>
    <row r="116" spans="1:19" s="13" customFormat="1" ht="64.5" x14ac:dyDescent="0.45">
      <c r="A116" s="114"/>
      <c r="B116" s="114"/>
      <c r="C116" s="130">
        <v>24060000</v>
      </c>
      <c r="D116" s="36" t="s">
        <v>122</v>
      </c>
      <c r="E116" s="26">
        <v>142.30000000000001</v>
      </c>
      <c r="F116" s="26">
        <v>142.30000000000001</v>
      </c>
      <c r="G116" s="24"/>
      <c r="H116" s="24">
        <f>H117</f>
        <v>338.22388000000001</v>
      </c>
      <c r="I116" s="24"/>
      <c r="J116" s="27">
        <f t="shared" si="5"/>
        <v>2.3768368236120869</v>
      </c>
      <c r="K116" s="28">
        <f t="shared" si="3"/>
        <v>195.92388</v>
      </c>
      <c r="L116" s="19"/>
      <c r="M116" s="12"/>
      <c r="N116" s="12"/>
    </row>
    <row r="117" spans="1:19" s="13" customFormat="1" ht="64.5" x14ac:dyDescent="0.45">
      <c r="A117" s="114"/>
      <c r="B117" s="114"/>
      <c r="C117" s="130">
        <v>24060300</v>
      </c>
      <c r="D117" s="36" t="s">
        <v>123</v>
      </c>
      <c r="E117" s="38">
        <v>142.30000000000001</v>
      </c>
      <c r="F117" s="38">
        <v>142.30000000000001</v>
      </c>
      <c r="G117" s="38"/>
      <c r="H117" s="39">
        <v>338.22388000000001</v>
      </c>
      <c r="I117" s="24"/>
      <c r="J117" s="27">
        <f t="shared" si="5"/>
        <v>2.3768368236120869</v>
      </c>
      <c r="K117" s="28">
        <f t="shared" si="3"/>
        <v>195.92388</v>
      </c>
      <c r="L117" s="19"/>
      <c r="M117" s="12"/>
      <c r="N117" s="12"/>
    </row>
    <row r="118" spans="1:19" s="13" customFormat="1" ht="64.5" x14ac:dyDescent="0.45">
      <c r="A118" s="114"/>
      <c r="B118" s="114"/>
      <c r="C118" s="131">
        <v>30000000</v>
      </c>
      <c r="D118" s="40" t="s">
        <v>124</v>
      </c>
      <c r="E118" s="22">
        <v>48.4</v>
      </c>
      <c r="F118" s="23">
        <f t="shared" ref="F118:H119" si="6">F119</f>
        <v>22.2</v>
      </c>
      <c r="G118" s="23"/>
      <c r="H118" s="23">
        <f t="shared" si="6"/>
        <v>41.36562</v>
      </c>
      <c r="I118" s="41"/>
      <c r="J118" s="17">
        <f t="shared" si="5"/>
        <v>1.8633162162162162</v>
      </c>
      <c r="K118" s="18">
        <f t="shared" si="3"/>
        <v>19.165620000000001</v>
      </c>
      <c r="L118" s="19"/>
      <c r="M118" s="12"/>
      <c r="N118" s="12"/>
    </row>
    <row r="119" spans="1:19" s="13" customFormat="1" ht="75.75" customHeight="1" x14ac:dyDescent="0.45">
      <c r="A119" s="114"/>
      <c r="B119" s="114"/>
      <c r="C119" s="129">
        <v>31000000</v>
      </c>
      <c r="D119" s="21" t="s">
        <v>125</v>
      </c>
      <c r="E119" s="42">
        <v>48.4</v>
      </c>
      <c r="F119" s="43">
        <f t="shared" si="6"/>
        <v>22.2</v>
      </c>
      <c r="G119" s="43"/>
      <c r="H119" s="43">
        <f>H120+H123</f>
        <v>41.36562</v>
      </c>
      <c r="I119" s="24"/>
      <c r="J119" s="27">
        <f t="shared" si="5"/>
        <v>1.8633162162162162</v>
      </c>
      <c r="K119" s="28">
        <f t="shared" si="3"/>
        <v>19.165620000000001</v>
      </c>
      <c r="L119" s="19"/>
      <c r="M119" s="12"/>
      <c r="N119" s="12"/>
    </row>
    <row r="120" spans="1:19" s="13" customFormat="1" ht="324" customHeight="1" thickBot="1" x14ac:dyDescent="0.5">
      <c r="A120" s="116"/>
      <c r="B120" s="114"/>
      <c r="C120" s="134">
        <v>31010200</v>
      </c>
      <c r="D120" s="111" t="s">
        <v>126</v>
      </c>
      <c r="E120" s="26">
        <v>48.4</v>
      </c>
      <c r="F120" s="26">
        <v>22.2</v>
      </c>
      <c r="G120" s="26"/>
      <c r="H120" s="24">
        <v>29.785799999999998</v>
      </c>
      <c r="I120" s="24"/>
      <c r="J120" s="27">
        <f t="shared" si="5"/>
        <v>1.3417027027027026</v>
      </c>
      <c r="K120" s="28">
        <f t="shared" si="3"/>
        <v>7.585799999999999</v>
      </c>
      <c r="L120" s="19"/>
      <c r="M120" s="12"/>
      <c r="N120" s="12"/>
    </row>
    <row r="121" spans="1:19" s="46" customFormat="1" ht="46.5" hidden="1" customHeight="1" x14ac:dyDescent="0.45">
      <c r="A121" s="117"/>
      <c r="B121" s="144"/>
      <c r="C121" s="135"/>
      <c r="D121" s="45"/>
      <c r="E121" s="43"/>
      <c r="F121" s="43"/>
      <c r="G121" s="43"/>
      <c r="H121" s="43"/>
      <c r="I121" s="43"/>
      <c r="J121" s="27" t="e">
        <f t="shared" si="5"/>
        <v>#DIV/0!</v>
      </c>
      <c r="K121" s="28">
        <f t="shared" si="3"/>
        <v>0</v>
      </c>
      <c r="L121" s="19"/>
      <c r="M121" s="12"/>
      <c r="N121" s="12"/>
    </row>
    <row r="122" spans="1:19" s="49" customFormat="1" ht="90.75" hidden="1" customHeight="1" x14ac:dyDescent="0.45">
      <c r="A122" s="118"/>
      <c r="B122" s="100"/>
      <c r="C122" s="136"/>
      <c r="D122" s="47" t="s">
        <v>127</v>
      </c>
      <c r="E122" s="39"/>
      <c r="F122" s="39"/>
      <c r="G122" s="39"/>
      <c r="H122" s="48"/>
      <c r="I122" s="48"/>
      <c r="J122" s="102" t="e">
        <f t="shared" si="5"/>
        <v>#DIV/0!</v>
      </c>
      <c r="K122" s="103">
        <f t="shared" si="3"/>
        <v>0</v>
      </c>
      <c r="L122" s="19"/>
      <c r="M122" s="12"/>
      <c r="N122" s="12"/>
    </row>
    <row r="123" spans="1:19" s="49" customFormat="1" ht="142.5" customHeight="1" thickBot="1" x14ac:dyDescent="0.5">
      <c r="A123" s="100"/>
      <c r="B123" s="100"/>
      <c r="C123" s="137">
        <v>31020000</v>
      </c>
      <c r="D123" s="138" t="s">
        <v>129</v>
      </c>
      <c r="E123" s="44"/>
      <c r="F123" s="44">
        <v>0</v>
      </c>
      <c r="G123" s="44"/>
      <c r="H123" s="139">
        <v>11.57982</v>
      </c>
      <c r="I123" s="139"/>
      <c r="J123" s="140"/>
      <c r="K123" s="141">
        <f t="shared" si="3"/>
        <v>11.57982</v>
      </c>
      <c r="L123" s="19"/>
      <c r="M123" s="12"/>
      <c r="N123" s="12"/>
    </row>
    <row r="124" spans="1:19" s="49" customFormat="1" ht="75" customHeight="1" thickBot="1" x14ac:dyDescent="0.5">
      <c r="A124" s="50"/>
      <c r="B124" s="144"/>
      <c r="C124" s="104"/>
      <c r="D124" s="105" t="s">
        <v>128</v>
      </c>
      <c r="E124" s="106">
        <v>1096783</v>
      </c>
      <c r="F124" s="107">
        <f>F5+F89+F118</f>
        <v>1673337.1</v>
      </c>
      <c r="G124" s="107"/>
      <c r="H124" s="107">
        <f>H5+H89+H118</f>
        <v>1644035.5747399998</v>
      </c>
      <c r="I124" s="108"/>
      <c r="J124" s="109">
        <f t="shared" si="5"/>
        <v>0.98248916774749073</v>
      </c>
      <c r="K124" s="110">
        <f t="shared" si="3"/>
        <v>-29301.525260000257</v>
      </c>
      <c r="L124" s="19"/>
      <c r="M124" s="12"/>
      <c r="N124" s="12"/>
      <c r="S124" s="101"/>
    </row>
    <row r="125" spans="1:19" s="13" customFormat="1" ht="68.25" customHeight="1" x14ac:dyDescent="0.4">
      <c r="A125" s="51"/>
      <c r="B125" s="145"/>
      <c r="C125" s="52"/>
      <c r="D125" s="53"/>
      <c r="E125" s="54"/>
      <c r="F125" s="54"/>
      <c r="G125" s="54"/>
      <c r="H125" s="55"/>
      <c r="I125" s="55"/>
      <c r="J125" s="57"/>
      <c r="K125" s="56"/>
      <c r="L125" s="12"/>
      <c r="M125" s="12"/>
      <c r="N125" s="12"/>
    </row>
    <row r="126" spans="1:19" s="13" customFormat="1" ht="92.25" customHeight="1" x14ac:dyDescent="0.4">
      <c r="A126" s="58"/>
      <c r="B126" s="58"/>
      <c r="C126" s="59"/>
      <c r="D126" s="60"/>
      <c r="E126" s="61"/>
      <c r="F126" s="61"/>
      <c r="G126" s="61"/>
      <c r="H126" s="62"/>
      <c r="I126" s="63"/>
      <c r="J126" s="64"/>
      <c r="K126" s="65"/>
      <c r="L126" s="12"/>
      <c r="M126" s="12"/>
      <c r="N126" s="12"/>
    </row>
    <row r="127" spans="1:19" s="13" customFormat="1" ht="36" customHeight="1" x14ac:dyDescent="0.4">
      <c r="A127" s="66"/>
      <c r="B127" s="66"/>
      <c r="C127" s="67"/>
      <c r="D127" s="68"/>
      <c r="E127" s="69"/>
      <c r="F127" s="69"/>
      <c r="G127" s="69"/>
      <c r="H127" s="70"/>
      <c r="I127" s="70"/>
      <c r="J127" s="71"/>
      <c r="K127" s="72"/>
      <c r="L127" s="12"/>
      <c r="M127" s="12"/>
      <c r="N127" s="12"/>
    </row>
    <row r="128" spans="1:19" s="13" customFormat="1" ht="30.75" x14ac:dyDescent="0.4">
      <c r="A128" s="66"/>
      <c r="B128" s="66"/>
      <c r="C128" s="73"/>
      <c r="D128" s="68"/>
      <c r="E128" s="69"/>
      <c r="F128" s="69"/>
      <c r="G128" s="69"/>
      <c r="H128" s="70"/>
      <c r="I128" s="70"/>
      <c r="J128" s="71"/>
      <c r="K128" s="72"/>
      <c r="L128" s="12"/>
      <c r="M128" s="12"/>
      <c r="N128" s="12"/>
    </row>
    <row r="129" spans="1:14" s="13" customFormat="1" ht="39.75" customHeight="1" x14ac:dyDescent="0.4">
      <c r="A129" s="66"/>
      <c r="B129" s="66"/>
      <c r="C129" s="73"/>
      <c r="D129" s="68"/>
      <c r="E129" s="69"/>
      <c r="F129" s="69"/>
      <c r="G129" s="69"/>
      <c r="H129" s="70"/>
      <c r="I129" s="70"/>
      <c r="J129" s="71"/>
      <c r="K129" s="72"/>
      <c r="L129" s="12"/>
      <c r="M129" s="12"/>
      <c r="N129" s="12"/>
    </row>
    <row r="130" spans="1:14" s="13" customFormat="1" ht="61.5" customHeight="1" x14ac:dyDescent="0.4">
      <c r="A130" s="66"/>
      <c r="B130" s="66"/>
      <c r="C130" s="74"/>
      <c r="D130" s="75"/>
      <c r="E130" s="76"/>
      <c r="F130" s="76"/>
      <c r="G130" s="77"/>
      <c r="H130" s="70"/>
      <c r="I130" s="70"/>
      <c r="J130" s="71"/>
      <c r="K130" s="72"/>
      <c r="L130" s="12"/>
      <c r="M130" s="12"/>
      <c r="N130" s="12"/>
    </row>
    <row r="131" spans="1:14" s="13" customFormat="1" ht="59.25" hidden="1" customHeight="1" x14ac:dyDescent="0.4">
      <c r="A131" s="66"/>
      <c r="B131" s="66"/>
      <c r="C131" s="74"/>
      <c r="D131" s="75"/>
      <c r="E131" s="76"/>
      <c r="F131" s="76"/>
      <c r="G131" s="77"/>
      <c r="H131" s="70"/>
      <c r="I131" s="70"/>
      <c r="J131" s="71"/>
      <c r="K131" s="72"/>
      <c r="L131" s="12"/>
      <c r="M131" s="12"/>
      <c r="N131" s="12"/>
    </row>
    <row r="132" spans="1:14" s="13" customFormat="1" ht="69" hidden="1" customHeight="1" x14ac:dyDescent="0.4">
      <c r="A132" s="66"/>
      <c r="B132" s="66"/>
      <c r="C132" s="73"/>
      <c r="D132" s="68"/>
      <c r="E132" s="69"/>
      <c r="F132" s="69"/>
      <c r="G132" s="77"/>
      <c r="H132" s="70"/>
      <c r="I132" s="70"/>
      <c r="J132" s="71"/>
      <c r="K132" s="72"/>
      <c r="L132" s="12"/>
      <c r="M132" s="12"/>
      <c r="N132" s="12"/>
    </row>
    <row r="133" spans="1:14" s="13" customFormat="1" ht="103.5" customHeight="1" x14ac:dyDescent="0.4">
      <c r="A133" s="66"/>
      <c r="B133" s="66"/>
      <c r="C133" s="73"/>
      <c r="D133" s="68"/>
      <c r="E133" s="69"/>
      <c r="F133" s="69"/>
      <c r="G133" s="69"/>
      <c r="H133" s="70"/>
      <c r="I133" s="70"/>
      <c r="J133" s="71"/>
      <c r="K133" s="72"/>
      <c r="L133" s="12"/>
      <c r="M133" s="12"/>
      <c r="N133" s="12"/>
    </row>
    <row r="134" spans="1:14" s="13" customFormat="1" ht="30.75" x14ac:dyDescent="0.4">
      <c r="A134" s="66"/>
      <c r="B134" s="66"/>
      <c r="C134" s="73"/>
      <c r="D134" s="68"/>
      <c r="E134" s="69"/>
      <c r="F134" s="69"/>
      <c r="G134" s="77"/>
      <c r="H134" s="70"/>
      <c r="I134" s="70"/>
      <c r="J134" s="71"/>
      <c r="K134" s="72"/>
      <c r="L134" s="12"/>
      <c r="M134" s="12"/>
      <c r="N134" s="12"/>
    </row>
    <row r="135" spans="1:14" s="13" customFormat="1" ht="30.75" hidden="1" x14ac:dyDescent="0.4">
      <c r="A135" s="66"/>
      <c r="B135" s="66"/>
      <c r="C135" s="73"/>
      <c r="D135" s="68"/>
      <c r="E135" s="69"/>
      <c r="F135" s="69"/>
      <c r="G135" s="77"/>
      <c r="H135" s="70"/>
      <c r="I135" s="70"/>
      <c r="J135" s="71"/>
      <c r="K135" s="72"/>
      <c r="L135" s="12"/>
      <c r="M135" s="12"/>
      <c r="N135" s="12"/>
    </row>
    <row r="136" spans="1:14" s="13" customFormat="1" ht="163.5" customHeight="1" x14ac:dyDescent="0.4">
      <c r="A136" s="66"/>
      <c r="B136" s="66"/>
      <c r="C136" s="73"/>
      <c r="D136" s="68"/>
      <c r="E136" s="69"/>
      <c r="F136" s="69"/>
      <c r="G136" s="69"/>
      <c r="H136" s="70"/>
      <c r="I136" s="70"/>
      <c r="J136" s="71"/>
      <c r="K136" s="72"/>
      <c r="L136" s="12"/>
      <c r="M136" s="12"/>
      <c r="N136" s="12"/>
    </row>
    <row r="137" spans="1:14" s="13" customFormat="1" ht="30.75" x14ac:dyDescent="0.4">
      <c r="A137" s="66"/>
      <c r="B137" s="66"/>
      <c r="C137" s="73"/>
      <c r="D137" s="68"/>
      <c r="E137" s="69"/>
      <c r="F137" s="69"/>
      <c r="G137" s="69"/>
      <c r="H137" s="70"/>
      <c r="I137" s="70"/>
      <c r="J137" s="71"/>
      <c r="K137" s="72"/>
      <c r="L137" s="12"/>
      <c r="M137" s="12"/>
      <c r="N137" s="12"/>
    </row>
    <row r="138" spans="1:14" s="13" customFormat="1" ht="30.75" x14ac:dyDescent="0.4">
      <c r="A138" s="66"/>
      <c r="B138" s="66"/>
      <c r="C138" s="73"/>
      <c r="D138" s="68"/>
      <c r="E138" s="69"/>
      <c r="F138" s="69"/>
      <c r="G138" s="69"/>
      <c r="H138" s="70"/>
      <c r="I138" s="70"/>
      <c r="J138" s="71"/>
      <c r="K138" s="72"/>
      <c r="L138" s="12"/>
      <c r="M138" s="12"/>
      <c r="N138" s="12"/>
    </row>
    <row r="139" spans="1:14" s="13" customFormat="1" ht="30.75" hidden="1" x14ac:dyDescent="0.4">
      <c r="A139" s="66"/>
      <c r="B139" s="66"/>
      <c r="C139" s="73"/>
      <c r="D139" s="68"/>
      <c r="E139" s="69"/>
      <c r="F139" s="69"/>
      <c r="G139" s="77"/>
      <c r="H139" s="70"/>
      <c r="I139" s="70"/>
      <c r="J139" s="71"/>
      <c r="K139" s="72"/>
      <c r="L139" s="12"/>
      <c r="M139" s="12"/>
      <c r="N139" s="12"/>
    </row>
    <row r="140" spans="1:14" s="13" customFormat="1" ht="91.5" customHeight="1" x14ac:dyDescent="0.4">
      <c r="A140" s="66"/>
      <c r="B140" s="66"/>
      <c r="C140" s="73"/>
      <c r="D140" s="68"/>
      <c r="E140" s="69"/>
      <c r="F140" s="69"/>
      <c r="G140" s="69"/>
      <c r="H140" s="70"/>
      <c r="I140" s="70"/>
      <c r="J140" s="71"/>
      <c r="K140" s="72"/>
      <c r="L140" s="12"/>
      <c r="M140" s="12"/>
      <c r="N140" s="12"/>
    </row>
    <row r="141" spans="1:14" s="13" customFormat="1" ht="135.75" customHeight="1" x14ac:dyDescent="0.4">
      <c r="A141" s="66"/>
      <c r="B141" s="66"/>
      <c r="C141" s="73"/>
      <c r="D141" s="68"/>
      <c r="E141" s="69"/>
      <c r="F141" s="69"/>
      <c r="G141" s="69"/>
      <c r="H141" s="70"/>
      <c r="I141" s="70"/>
      <c r="J141" s="71"/>
      <c r="K141" s="72"/>
      <c r="L141" s="12"/>
      <c r="M141" s="12"/>
      <c r="N141" s="12"/>
    </row>
    <row r="142" spans="1:14" s="13" customFormat="1" ht="36" customHeight="1" x14ac:dyDescent="0.4">
      <c r="A142" s="66"/>
      <c r="B142" s="66"/>
      <c r="C142" s="73"/>
      <c r="D142" s="68"/>
      <c r="E142" s="69"/>
      <c r="F142" s="69"/>
      <c r="G142" s="69"/>
      <c r="H142" s="70"/>
      <c r="I142" s="70"/>
      <c r="J142" s="71"/>
      <c r="K142" s="72"/>
      <c r="L142" s="12"/>
      <c r="M142" s="12"/>
      <c r="N142" s="12"/>
    </row>
    <row r="143" spans="1:14" s="13" customFormat="1" ht="32.25" hidden="1" customHeight="1" x14ac:dyDescent="0.4">
      <c r="A143" s="66"/>
      <c r="B143" s="66"/>
      <c r="C143" s="74"/>
      <c r="D143" s="75"/>
      <c r="E143" s="76"/>
      <c r="F143" s="76"/>
      <c r="G143" s="77"/>
      <c r="H143" s="70"/>
      <c r="I143" s="70"/>
      <c r="J143" s="71"/>
      <c r="K143" s="72"/>
      <c r="L143" s="12"/>
      <c r="M143" s="12"/>
      <c r="N143" s="12"/>
    </row>
    <row r="144" spans="1:14" s="13" customFormat="1" ht="50.25" hidden="1" customHeight="1" x14ac:dyDescent="0.4">
      <c r="A144" s="66"/>
      <c r="B144" s="66"/>
      <c r="C144" s="74"/>
      <c r="D144" s="75"/>
      <c r="E144" s="76"/>
      <c r="F144" s="76"/>
      <c r="G144" s="77"/>
      <c r="H144" s="70"/>
      <c r="I144" s="70"/>
      <c r="J144" s="71"/>
      <c r="K144" s="72"/>
      <c r="L144" s="12"/>
      <c r="M144" s="12"/>
      <c r="N144" s="12"/>
    </row>
    <row r="145" spans="1:14" s="79" customFormat="1" ht="160.5" customHeight="1" thickBot="1" x14ac:dyDescent="0.45">
      <c r="A145" s="78"/>
      <c r="B145" s="146"/>
      <c r="C145" s="74"/>
      <c r="D145" s="68"/>
      <c r="E145" s="69"/>
      <c r="F145" s="69"/>
      <c r="G145" s="69"/>
      <c r="H145" s="70"/>
      <c r="I145" s="70"/>
      <c r="J145" s="71"/>
      <c r="K145" s="72"/>
      <c r="L145" s="12"/>
      <c r="M145" s="12"/>
      <c r="N145" s="12"/>
    </row>
    <row r="146" spans="1:14" s="46" customFormat="1" ht="49.5" hidden="1" customHeight="1" thickBot="1" x14ac:dyDescent="0.45">
      <c r="A146" s="80"/>
      <c r="B146" s="147"/>
      <c r="C146" s="81"/>
      <c r="D146" s="82"/>
      <c r="E146" s="83"/>
      <c r="F146" s="83"/>
      <c r="G146" s="83"/>
      <c r="H146" s="83"/>
      <c r="I146" s="83"/>
      <c r="J146" s="71"/>
      <c r="K146" s="72"/>
      <c r="L146" s="12"/>
      <c r="M146" s="12"/>
      <c r="N146" s="12"/>
    </row>
    <row r="147" spans="1:14" s="89" customFormat="1" ht="100.5" hidden="1" customHeight="1" thickBot="1" x14ac:dyDescent="0.45">
      <c r="A147" s="85"/>
      <c r="B147" s="145"/>
      <c r="C147" s="81"/>
      <c r="D147" s="86"/>
      <c r="E147" s="87"/>
      <c r="F147" s="87"/>
      <c r="G147" s="87"/>
      <c r="H147" s="87"/>
      <c r="I147" s="87"/>
      <c r="J147" s="84"/>
      <c r="K147" s="88"/>
      <c r="L147" s="12"/>
      <c r="M147" s="12"/>
      <c r="N147" s="12"/>
    </row>
    <row r="148" spans="1:14" s="96" customFormat="1" ht="54" customHeight="1" thickBot="1" x14ac:dyDescent="0.45">
      <c r="A148" s="90"/>
      <c r="B148" s="90"/>
      <c r="C148" s="91"/>
      <c r="D148" s="92"/>
      <c r="E148" s="93"/>
      <c r="F148" s="93"/>
      <c r="G148" s="93"/>
      <c r="H148" s="93"/>
      <c r="I148" s="93"/>
      <c r="J148" s="94"/>
      <c r="K148" s="95"/>
      <c r="L148" s="8"/>
      <c r="M148" s="8"/>
      <c r="N148" s="8"/>
    </row>
    <row r="149" spans="1:14" x14ac:dyDescent="0.35">
      <c r="A149" s="97"/>
      <c r="B149" s="97"/>
      <c r="C149" s="97"/>
      <c r="D149" s="97"/>
      <c r="E149" s="97"/>
      <c r="F149" s="97"/>
      <c r="G149" s="97"/>
      <c r="H149" s="97"/>
      <c r="I149" s="97"/>
    </row>
    <row r="150" spans="1:14" x14ac:dyDescent="0.35">
      <c r="H150" s="97"/>
      <c r="I150" s="97"/>
    </row>
    <row r="151" spans="1:14" x14ac:dyDescent="0.35">
      <c r="H151" s="97"/>
      <c r="I151" s="97"/>
    </row>
    <row r="152" spans="1:14" x14ac:dyDescent="0.35">
      <c r="H152" s="97"/>
      <c r="I152" s="97"/>
    </row>
    <row r="158" spans="1:14" s="99" customFormat="1" x14ac:dyDescent="0.35"/>
    <row r="159" spans="1:14" s="99" customFormat="1" x14ac:dyDescent="0.35"/>
    <row r="160" spans="1:14" s="99" customFormat="1" x14ac:dyDescent="0.35"/>
    <row r="161" s="99" customFormat="1" x14ac:dyDescent="0.35"/>
    <row r="162" s="99" customFormat="1" x14ac:dyDescent="0.35"/>
    <row r="163" s="99" customFormat="1" x14ac:dyDescent="0.35"/>
    <row r="164" s="99" customFormat="1" x14ac:dyDescent="0.35"/>
    <row r="165" s="99" customFormat="1" x14ac:dyDescent="0.35"/>
    <row r="166" s="99" customFormat="1" x14ac:dyDescent="0.35"/>
    <row r="167" s="99" customFormat="1" x14ac:dyDescent="0.35"/>
    <row r="168" s="99" customFormat="1" x14ac:dyDescent="0.35"/>
    <row r="169" s="99" customFormat="1" x14ac:dyDescent="0.35"/>
    <row r="170" s="99" customFormat="1" x14ac:dyDescent="0.35"/>
    <row r="171" s="99" customFormat="1" x14ac:dyDescent="0.35"/>
    <row r="172" s="99" customFormat="1" x14ac:dyDescent="0.35"/>
    <row r="173" s="99" customFormat="1" x14ac:dyDescent="0.35"/>
    <row r="174" s="99" customFormat="1" x14ac:dyDescent="0.35"/>
    <row r="175" s="99" customFormat="1" x14ac:dyDescent="0.35"/>
    <row r="176" s="99" customFormat="1" x14ac:dyDescent="0.35"/>
    <row r="177" s="99" customFormat="1" x14ac:dyDescent="0.35"/>
    <row r="178" s="99" customFormat="1" x14ac:dyDescent="0.35"/>
    <row r="179" s="99" customFormat="1" x14ac:dyDescent="0.35"/>
    <row r="180" s="99" customFormat="1" x14ac:dyDescent="0.35"/>
    <row r="181" s="99" customFormat="1" x14ac:dyDescent="0.35"/>
    <row r="182" s="99" customFormat="1" x14ac:dyDescent="0.35"/>
    <row r="183" s="99" customFormat="1" x14ac:dyDescent="0.35"/>
    <row r="184" s="99" customFormat="1" x14ac:dyDescent="0.35"/>
    <row r="185" s="99" customFormat="1" x14ac:dyDescent="0.35"/>
    <row r="186" s="99" customFormat="1" x14ac:dyDescent="0.35"/>
    <row r="187" s="99" customFormat="1" x14ac:dyDescent="0.35"/>
    <row r="188" s="99" customFormat="1" x14ac:dyDescent="0.35"/>
    <row r="189" s="99" customFormat="1" x14ac:dyDescent="0.35"/>
    <row r="190" s="99" customFormat="1" x14ac:dyDescent="0.35"/>
    <row r="191" s="99" customFormat="1" x14ac:dyDescent="0.35"/>
    <row r="192" s="99" customFormat="1" x14ac:dyDescent="0.35"/>
    <row r="193" s="99" customFormat="1" x14ac:dyDescent="0.35"/>
    <row r="194" s="99" customFormat="1" x14ac:dyDescent="0.35"/>
    <row r="195" s="99" customFormat="1" x14ac:dyDescent="0.35"/>
    <row r="196" s="99" customFormat="1" x14ac:dyDescent="0.35"/>
    <row r="197" s="99" customFormat="1" x14ac:dyDescent="0.35"/>
    <row r="198" s="99" customFormat="1" x14ac:dyDescent="0.35"/>
    <row r="199" s="99" customFormat="1" x14ac:dyDescent="0.35"/>
    <row r="200" s="99" customFormat="1" x14ac:dyDescent="0.35"/>
    <row r="201" s="99" customFormat="1" x14ac:dyDescent="0.35"/>
    <row r="202" s="99" customFormat="1" x14ac:dyDescent="0.35"/>
    <row r="203" s="99" customFormat="1" x14ac:dyDescent="0.35"/>
    <row r="204" s="99" customFormat="1" x14ac:dyDescent="0.35"/>
    <row r="205" s="99" customFormat="1" x14ac:dyDescent="0.35"/>
    <row r="206" s="99" customFormat="1" x14ac:dyDescent="0.35"/>
    <row r="207" s="99" customFormat="1" x14ac:dyDescent="0.35"/>
    <row r="208" s="99" customFormat="1" x14ac:dyDescent="0.35"/>
    <row r="209" s="99" customFormat="1" x14ac:dyDescent="0.35"/>
    <row r="210" s="99" customFormat="1" x14ac:dyDescent="0.35"/>
    <row r="211" s="99" customFormat="1" x14ac:dyDescent="0.35"/>
    <row r="212" s="99" customFormat="1" x14ac:dyDescent="0.35"/>
    <row r="213" s="99" customFormat="1" x14ac:dyDescent="0.35"/>
    <row r="214" s="99" customFormat="1" x14ac:dyDescent="0.35"/>
    <row r="215" s="99" customFormat="1" x14ac:dyDescent="0.35"/>
    <row r="216" s="99" customFormat="1" x14ac:dyDescent="0.35"/>
    <row r="217" s="99" customFormat="1" x14ac:dyDescent="0.35"/>
    <row r="218" s="99" customFormat="1" x14ac:dyDescent="0.35"/>
    <row r="219" s="99" customFormat="1" x14ac:dyDescent="0.35"/>
    <row r="220" s="99" customFormat="1" x14ac:dyDescent="0.35"/>
    <row r="221" s="99" customFormat="1" x14ac:dyDescent="0.35"/>
    <row r="222" s="99" customFormat="1" x14ac:dyDescent="0.35"/>
    <row r="223" s="99" customFormat="1" x14ac:dyDescent="0.35"/>
    <row r="224" s="99" customFormat="1" x14ac:dyDescent="0.35"/>
    <row r="225" s="99" customFormat="1" x14ac:dyDescent="0.35"/>
    <row r="226" s="99" customFormat="1" x14ac:dyDescent="0.35"/>
    <row r="227" s="99" customFormat="1" x14ac:dyDescent="0.35"/>
    <row r="228" s="99" customFormat="1" x14ac:dyDescent="0.35"/>
    <row r="229" s="99" customFormat="1" x14ac:dyDescent="0.35"/>
    <row r="230" s="99" customFormat="1" x14ac:dyDescent="0.35"/>
    <row r="231" s="99" customFormat="1" x14ac:dyDescent="0.35"/>
    <row r="232" s="99" customFormat="1" x14ac:dyDescent="0.35"/>
    <row r="233" s="99" customFormat="1" x14ac:dyDescent="0.35"/>
    <row r="234" s="99" customFormat="1" x14ac:dyDescent="0.35"/>
    <row r="235" s="99" customFormat="1" x14ac:dyDescent="0.35"/>
    <row r="236" s="99" customFormat="1" x14ac:dyDescent="0.35"/>
    <row r="237" s="99" customFormat="1" x14ac:dyDescent="0.35"/>
    <row r="238" s="99" customFormat="1" x14ac:dyDescent="0.35"/>
    <row r="239" s="99" customFormat="1" x14ac:dyDescent="0.35"/>
    <row r="240" s="99" customFormat="1" x14ac:dyDescent="0.35"/>
    <row r="241" s="99" customFormat="1" x14ac:dyDescent="0.35"/>
    <row r="242" s="99" customFormat="1" x14ac:dyDescent="0.35"/>
    <row r="243" s="99" customFormat="1" x14ac:dyDescent="0.35"/>
    <row r="244" s="99" customFormat="1" x14ac:dyDescent="0.35"/>
    <row r="245" s="99" customFormat="1" x14ac:dyDescent="0.35"/>
    <row r="246" s="99" customFormat="1" x14ac:dyDescent="0.35"/>
    <row r="247" s="99" customFormat="1" x14ac:dyDescent="0.35"/>
    <row r="248" s="99" customFormat="1" x14ac:dyDescent="0.35"/>
    <row r="249" s="99" customFormat="1" x14ac:dyDescent="0.35"/>
    <row r="250" s="99" customFormat="1" x14ac:dyDescent="0.35"/>
    <row r="251" s="99" customFormat="1" x14ac:dyDescent="0.35"/>
    <row r="252" s="99" customFormat="1" x14ac:dyDescent="0.35"/>
    <row r="253" s="99" customFormat="1" x14ac:dyDescent="0.35"/>
    <row r="254" s="99" customFormat="1" x14ac:dyDescent="0.35"/>
    <row r="255" s="99" customFormat="1" x14ac:dyDescent="0.35"/>
    <row r="256" s="99" customFormat="1" x14ac:dyDescent="0.35"/>
    <row r="257" s="99" customFormat="1" x14ac:dyDescent="0.35"/>
    <row r="258" s="99" customFormat="1" x14ac:dyDescent="0.35"/>
    <row r="259" s="99" customFormat="1" x14ac:dyDescent="0.35"/>
    <row r="260" s="99" customFormat="1" x14ac:dyDescent="0.35"/>
    <row r="261" s="99" customFormat="1" x14ac:dyDescent="0.35"/>
    <row r="262" s="99" customFormat="1" x14ac:dyDescent="0.35"/>
    <row r="263" s="99" customFormat="1" x14ac:dyDescent="0.35"/>
    <row r="264" s="99" customFormat="1" x14ac:dyDescent="0.35"/>
    <row r="265" s="99" customFormat="1" x14ac:dyDescent="0.35"/>
    <row r="266" s="99" customFormat="1" x14ac:dyDescent="0.35"/>
    <row r="267" s="99" customFormat="1" x14ac:dyDescent="0.35"/>
    <row r="268" s="99" customFormat="1" x14ac:dyDescent="0.35"/>
    <row r="269" s="99" customFormat="1" x14ac:dyDescent="0.35"/>
    <row r="270" s="99" customFormat="1" x14ac:dyDescent="0.35"/>
    <row r="271" s="99" customFormat="1" x14ac:dyDescent="0.35"/>
    <row r="272" s="99" customFormat="1" x14ac:dyDescent="0.35"/>
    <row r="273" s="99" customFormat="1" x14ac:dyDescent="0.35"/>
    <row r="274" s="99" customFormat="1" x14ac:dyDescent="0.35"/>
    <row r="275" s="99" customFormat="1" x14ac:dyDescent="0.35"/>
    <row r="276" s="99" customFormat="1" x14ac:dyDescent="0.35"/>
    <row r="277" s="99" customFormat="1" x14ac:dyDescent="0.35"/>
    <row r="278" s="99" customFormat="1" x14ac:dyDescent="0.35"/>
    <row r="279" s="99" customFormat="1" x14ac:dyDescent="0.35"/>
    <row r="280" s="99" customFormat="1" x14ac:dyDescent="0.35"/>
    <row r="281" s="99" customFormat="1" x14ac:dyDescent="0.35"/>
    <row r="282" s="99" customFormat="1" x14ac:dyDescent="0.35"/>
    <row r="283" s="99" customFormat="1" x14ac:dyDescent="0.35"/>
    <row r="284" s="99" customFormat="1" x14ac:dyDescent="0.35"/>
    <row r="285" s="99" customFormat="1" x14ac:dyDescent="0.35"/>
    <row r="286" s="99" customFormat="1" x14ac:dyDescent="0.35"/>
    <row r="287" s="99" customFormat="1" x14ac:dyDescent="0.35"/>
    <row r="288" s="99" customFormat="1" x14ac:dyDescent="0.35"/>
    <row r="289" s="99" customFormat="1" x14ac:dyDescent="0.35"/>
    <row r="290" s="99" customFormat="1" x14ac:dyDescent="0.35"/>
    <row r="291" s="99" customFormat="1" x14ac:dyDescent="0.35"/>
    <row r="292" s="99" customFormat="1" x14ac:dyDescent="0.35"/>
    <row r="293" s="99" customFormat="1" x14ac:dyDescent="0.35"/>
    <row r="294" s="99" customFormat="1" x14ac:dyDescent="0.35"/>
    <row r="295" s="99" customFormat="1" x14ac:dyDescent="0.35"/>
    <row r="296" s="99" customFormat="1" x14ac:dyDescent="0.35"/>
    <row r="297" s="99" customFormat="1" x14ac:dyDescent="0.35"/>
    <row r="298" s="99" customFormat="1" x14ac:dyDescent="0.35"/>
    <row r="299" s="99" customFormat="1" x14ac:dyDescent="0.35"/>
    <row r="300" s="99" customFormat="1" x14ac:dyDescent="0.35"/>
    <row r="301" s="99" customFormat="1" x14ac:dyDescent="0.35"/>
    <row r="302" s="99" customFormat="1" x14ac:dyDescent="0.35"/>
    <row r="303" s="99" customFormat="1" x14ac:dyDescent="0.35"/>
    <row r="304" s="99" customFormat="1" x14ac:dyDescent="0.35"/>
    <row r="305" s="99" customFormat="1" x14ac:dyDescent="0.35"/>
    <row r="306" s="99" customFormat="1" x14ac:dyDescent="0.35"/>
    <row r="307" s="99" customFormat="1" x14ac:dyDescent="0.35"/>
    <row r="308" s="99" customFormat="1" x14ac:dyDescent="0.35"/>
    <row r="309" s="99" customFormat="1" x14ac:dyDescent="0.35"/>
    <row r="310" s="99" customFormat="1" x14ac:dyDescent="0.35"/>
    <row r="311" s="99" customFormat="1" x14ac:dyDescent="0.35"/>
    <row r="312" s="99" customFormat="1" x14ac:dyDescent="0.35"/>
    <row r="313" s="99" customFormat="1" x14ac:dyDescent="0.35"/>
    <row r="314" s="99" customFormat="1" x14ac:dyDescent="0.35"/>
    <row r="315" s="99" customFormat="1" x14ac:dyDescent="0.35"/>
    <row r="316" s="99" customFormat="1" x14ac:dyDescent="0.35"/>
    <row r="317" s="99" customFormat="1" x14ac:dyDescent="0.35"/>
    <row r="318" s="99" customFormat="1" x14ac:dyDescent="0.35"/>
    <row r="319" s="99" customFormat="1" x14ac:dyDescent="0.35"/>
    <row r="320" s="99" customFormat="1" x14ac:dyDescent="0.35"/>
    <row r="321" s="99" customFormat="1" x14ac:dyDescent="0.35"/>
    <row r="322" s="99" customFormat="1" x14ac:dyDescent="0.35"/>
    <row r="323" s="99" customFormat="1" x14ac:dyDescent="0.35"/>
    <row r="324" s="99" customFormat="1" x14ac:dyDescent="0.35"/>
    <row r="325" s="99" customFormat="1" x14ac:dyDescent="0.35"/>
    <row r="326" s="99" customFormat="1" x14ac:dyDescent="0.35"/>
    <row r="327" s="99" customFormat="1" x14ac:dyDescent="0.35"/>
    <row r="328" s="99" customFormat="1" x14ac:dyDescent="0.35"/>
    <row r="329" s="99" customFormat="1" x14ac:dyDescent="0.35"/>
    <row r="330" s="99" customFormat="1" x14ac:dyDescent="0.35"/>
    <row r="331" s="99" customFormat="1" x14ac:dyDescent="0.35"/>
    <row r="332" s="99" customFormat="1" x14ac:dyDescent="0.35"/>
    <row r="333" s="99" customFormat="1" x14ac:dyDescent="0.35"/>
    <row r="334" s="99" customFormat="1" x14ac:dyDescent="0.35"/>
    <row r="335" s="99" customFormat="1" x14ac:dyDescent="0.35"/>
    <row r="336" s="99" customFormat="1" x14ac:dyDescent="0.35"/>
    <row r="337" s="99" customFormat="1" x14ac:dyDescent="0.35"/>
    <row r="338" s="99" customFormat="1" x14ac:dyDescent="0.35"/>
    <row r="339" s="99" customFormat="1" x14ac:dyDescent="0.35"/>
    <row r="340" s="99" customFormat="1" x14ac:dyDescent="0.35"/>
    <row r="341" s="99" customFormat="1" x14ac:dyDescent="0.35"/>
    <row r="342" s="99" customFormat="1" x14ac:dyDescent="0.35"/>
    <row r="343" s="99" customFormat="1" x14ac:dyDescent="0.35"/>
    <row r="344" s="99" customFormat="1" x14ac:dyDescent="0.35"/>
    <row r="345" s="99" customFormat="1" x14ac:dyDescent="0.35"/>
    <row r="346" s="99" customFormat="1" x14ac:dyDescent="0.35"/>
    <row r="347" s="99" customFormat="1" x14ac:dyDescent="0.35"/>
    <row r="348" s="99" customFormat="1" x14ac:dyDescent="0.35"/>
    <row r="349" s="99" customFormat="1" x14ac:dyDescent="0.35"/>
    <row r="350" s="99" customFormat="1" x14ac:dyDescent="0.35"/>
    <row r="351" s="99" customFormat="1" x14ac:dyDescent="0.35"/>
    <row r="352" s="99" customFormat="1" x14ac:dyDescent="0.35"/>
    <row r="353" s="99" customFormat="1" x14ac:dyDescent="0.35"/>
    <row r="354" s="99" customFormat="1" x14ac:dyDescent="0.35"/>
    <row r="355" s="99" customFormat="1" x14ac:dyDescent="0.35"/>
    <row r="356" s="99" customFormat="1" x14ac:dyDescent="0.35"/>
    <row r="357" s="99" customFormat="1" x14ac:dyDescent="0.35"/>
    <row r="358" s="99" customFormat="1" x14ac:dyDescent="0.35"/>
    <row r="359" s="99" customFormat="1" x14ac:dyDescent="0.35"/>
    <row r="360" s="99" customFormat="1" x14ac:dyDescent="0.35"/>
    <row r="361" s="99" customFormat="1" x14ac:dyDescent="0.35"/>
    <row r="362" s="99" customFormat="1" x14ac:dyDescent="0.35"/>
    <row r="363" s="99" customFormat="1" x14ac:dyDescent="0.35"/>
    <row r="364" s="99" customFormat="1" x14ac:dyDescent="0.35"/>
    <row r="365" s="99" customFormat="1" x14ac:dyDescent="0.35"/>
    <row r="366" s="99" customFormat="1" x14ac:dyDescent="0.35"/>
    <row r="367" s="99" customFormat="1" x14ac:dyDescent="0.35"/>
    <row r="368" s="99" customFormat="1" x14ac:dyDescent="0.35"/>
    <row r="369" s="99" customFormat="1" x14ac:dyDescent="0.35"/>
    <row r="370" s="99" customFormat="1" x14ac:dyDescent="0.35"/>
    <row r="371" s="99" customFormat="1" x14ac:dyDescent="0.35"/>
    <row r="372" s="99" customFormat="1" x14ac:dyDescent="0.35"/>
    <row r="373" s="99" customFormat="1" x14ac:dyDescent="0.35"/>
    <row r="374" s="99" customFormat="1" x14ac:dyDescent="0.35"/>
    <row r="375" s="99" customFormat="1" x14ac:dyDescent="0.35"/>
    <row r="376" s="99" customFormat="1" x14ac:dyDescent="0.35"/>
    <row r="377" s="99" customFormat="1" x14ac:dyDescent="0.35"/>
    <row r="378" s="99" customFormat="1" x14ac:dyDescent="0.35"/>
    <row r="379" s="99" customFormat="1" x14ac:dyDescent="0.35"/>
    <row r="380" s="99" customFormat="1" x14ac:dyDescent="0.35"/>
    <row r="381" s="99" customFormat="1" x14ac:dyDescent="0.35"/>
    <row r="382" s="99" customFormat="1" x14ac:dyDescent="0.35"/>
    <row r="383" s="99" customFormat="1" x14ac:dyDescent="0.35"/>
    <row r="384" s="99" customFormat="1" x14ac:dyDescent="0.35"/>
    <row r="385" s="99" customFormat="1" x14ac:dyDescent="0.35"/>
    <row r="386" s="99" customFormat="1" x14ac:dyDescent="0.35"/>
    <row r="387" s="99" customFormat="1" x14ac:dyDescent="0.35"/>
    <row r="388" s="99" customFormat="1" x14ac:dyDescent="0.35"/>
    <row r="389" s="99" customFormat="1" x14ac:dyDescent="0.35"/>
    <row r="390" s="99" customFormat="1" x14ac:dyDescent="0.35"/>
    <row r="391" s="99" customFormat="1" x14ac:dyDescent="0.35"/>
    <row r="392" s="99" customFormat="1" x14ac:dyDescent="0.35"/>
    <row r="393" s="99" customFormat="1" x14ac:dyDescent="0.35"/>
    <row r="394" s="99" customFormat="1" x14ac:dyDescent="0.35"/>
    <row r="395" s="99" customFormat="1" x14ac:dyDescent="0.35"/>
    <row r="396" s="99" customFormat="1" x14ac:dyDescent="0.35"/>
    <row r="397" s="99" customFormat="1" x14ac:dyDescent="0.35"/>
    <row r="398" s="99" customFormat="1" x14ac:dyDescent="0.35"/>
    <row r="399" s="99" customFormat="1" x14ac:dyDescent="0.35"/>
    <row r="400" s="99" customFormat="1" x14ac:dyDescent="0.35"/>
    <row r="401" s="99" customFormat="1" x14ac:dyDescent="0.35"/>
    <row r="402" s="99" customFormat="1" x14ac:dyDescent="0.35"/>
    <row r="403" s="99" customFormat="1" x14ac:dyDescent="0.35"/>
    <row r="404" s="99" customFormat="1" x14ac:dyDescent="0.35"/>
    <row r="405" s="99" customFormat="1" x14ac:dyDescent="0.35"/>
    <row r="406" s="99" customFormat="1" x14ac:dyDescent="0.35"/>
    <row r="407" s="99" customFormat="1" x14ac:dyDescent="0.35"/>
    <row r="408" s="99" customFormat="1" x14ac:dyDescent="0.35"/>
    <row r="409" s="99" customFormat="1" x14ac:dyDescent="0.35"/>
    <row r="410" s="99" customFormat="1" x14ac:dyDescent="0.35"/>
    <row r="411" s="99" customFormat="1" x14ac:dyDescent="0.35"/>
    <row r="412" s="99" customFormat="1" x14ac:dyDescent="0.35"/>
    <row r="413" s="99" customFormat="1" x14ac:dyDescent="0.35"/>
    <row r="414" s="99" customFormat="1" x14ac:dyDescent="0.35"/>
    <row r="415" s="99" customFormat="1" x14ac:dyDescent="0.35"/>
    <row r="416" s="99" customFormat="1" x14ac:dyDescent="0.35"/>
    <row r="417" s="99" customFormat="1" x14ac:dyDescent="0.35"/>
    <row r="418" s="99" customFormat="1" x14ac:dyDescent="0.35"/>
    <row r="419" s="99" customFormat="1" x14ac:dyDescent="0.35"/>
    <row r="420" s="99" customFormat="1" x14ac:dyDescent="0.35"/>
    <row r="421" s="99" customFormat="1" x14ac:dyDescent="0.35"/>
    <row r="422" s="99" customFormat="1" x14ac:dyDescent="0.35"/>
    <row r="423" s="99" customFormat="1" x14ac:dyDescent="0.35"/>
    <row r="424" s="99" customFormat="1" x14ac:dyDescent="0.35"/>
    <row r="425" s="99" customFormat="1" x14ac:dyDescent="0.35"/>
    <row r="426" s="99" customFormat="1" x14ac:dyDescent="0.35"/>
    <row r="427" s="99" customFormat="1" x14ac:dyDescent="0.35"/>
    <row r="428" s="99" customFormat="1" x14ac:dyDescent="0.35"/>
    <row r="429" s="99" customFormat="1" x14ac:dyDescent="0.35"/>
    <row r="430" s="99" customFormat="1" x14ac:dyDescent="0.35"/>
    <row r="431" s="99" customFormat="1" x14ac:dyDescent="0.35"/>
    <row r="432" s="99" customFormat="1" x14ac:dyDescent="0.35"/>
    <row r="433" s="99" customFormat="1" x14ac:dyDescent="0.35"/>
    <row r="434" s="99" customFormat="1" x14ac:dyDescent="0.35"/>
    <row r="435" s="99" customFormat="1" x14ac:dyDescent="0.35"/>
    <row r="436" s="99" customFormat="1" x14ac:dyDescent="0.35"/>
    <row r="437" s="99" customFormat="1" x14ac:dyDescent="0.35"/>
    <row r="438" s="99" customFormat="1" x14ac:dyDescent="0.35"/>
    <row r="439" s="99" customFormat="1" x14ac:dyDescent="0.35"/>
    <row r="440" s="99" customFormat="1" x14ac:dyDescent="0.35"/>
    <row r="441" s="99" customFormat="1" x14ac:dyDescent="0.35"/>
    <row r="442" s="99" customFormat="1" x14ac:dyDescent="0.35"/>
    <row r="443" s="99" customFormat="1" x14ac:dyDescent="0.35"/>
    <row r="444" s="99" customFormat="1" x14ac:dyDescent="0.35"/>
    <row r="445" s="99" customFormat="1" x14ac:dyDescent="0.35"/>
    <row r="446" s="99" customFormat="1" x14ac:dyDescent="0.35"/>
    <row r="447" s="99" customFormat="1" x14ac:dyDescent="0.35"/>
    <row r="448" s="99" customFormat="1" x14ac:dyDescent="0.35"/>
    <row r="449" s="99" customFormat="1" x14ac:dyDescent="0.35"/>
    <row r="450" s="99" customFormat="1" x14ac:dyDescent="0.35"/>
    <row r="451" s="99" customFormat="1" x14ac:dyDescent="0.35"/>
    <row r="452" s="99" customFormat="1" x14ac:dyDescent="0.35"/>
    <row r="453" s="99" customFormat="1" x14ac:dyDescent="0.35"/>
    <row r="454" s="99" customFormat="1" x14ac:dyDescent="0.35"/>
    <row r="455" s="99" customFormat="1" x14ac:dyDescent="0.35"/>
    <row r="456" s="99" customFormat="1" x14ac:dyDescent="0.35"/>
    <row r="457" s="99" customFormat="1" x14ac:dyDescent="0.35"/>
    <row r="458" s="99" customFormat="1" x14ac:dyDescent="0.35"/>
    <row r="459" s="99" customFormat="1" x14ac:dyDescent="0.35"/>
    <row r="460" s="99" customFormat="1" x14ac:dyDescent="0.35"/>
    <row r="461" s="99" customFormat="1" x14ac:dyDescent="0.35"/>
    <row r="462" s="99" customFormat="1" x14ac:dyDescent="0.35"/>
    <row r="463" s="99" customFormat="1" x14ac:dyDescent="0.35"/>
    <row r="464" s="99" customFormat="1" x14ac:dyDescent="0.35"/>
    <row r="465" s="99" customFormat="1" x14ac:dyDescent="0.35"/>
    <row r="466" s="99" customFormat="1" x14ac:dyDescent="0.35"/>
    <row r="467" s="99" customFormat="1" x14ac:dyDescent="0.35"/>
    <row r="468" s="99" customFormat="1" x14ac:dyDescent="0.35"/>
    <row r="469" s="99" customFormat="1" x14ac:dyDescent="0.35"/>
    <row r="470" s="99" customFormat="1" x14ac:dyDescent="0.35"/>
    <row r="471" s="99" customFormat="1" x14ac:dyDescent="0.35"/>
    <row r="472" s="99" customFormat="1" x14ac:dyDescent="0.35"/>
    <row r="473" s="99" customFormat="1" x14ac:dyDescent="0.35"/>
    <row r="474" s="99" customFormat="1" x14ac:dyDescent="0.35"/>
    <row r="475" s="99" customFormat="1" x14ac:dyDescent="0.35"/>
    <row r="476" s="99" customFormat="1" x14ac:dyDescent="0.35"/>
    <row r="477" s="99" customFormat="1" x14ac:dyDescent="0.35"/>
    <row r="478" s="99" customFormat="1" x14ac:dyDescent="0.35"/>
    <row r="479" s="99" customFormat="1" x14ac:dyDescent="0.35"/>
    <row r="480" s="99" customFormat="1" x14ac:dyDescent="0.35"/>
    <row r="481" s="99" customFormat="1" x14ac:dyDescent="0.35"/>
    <row r="482" s="99" customFormat="1" x14ac:dyDescent="0.35"/>
    <row r="483" s="99" customFormat="1" x14ac:dyDescent="0.35"/>
    <row r="484" s="99" customFormat="1" x14ac:dyDescent="0.35"/>
    <row r="485" s="99" customFormat="1" x14ac:dyDescent="0.35"/>
    <row r="486" s="99" customFormat="1" x14ac:dyDescent="0.35"/>
    <row r="487" s="99" customFormat="1" x14ac:dyDescent="0.35"/>
    <row r="488" s="99" customFormat="1" x14ac:dyDescent="0.35"/>
    <row r="489" s="99" customFormat="1" x14ac:dyDescent="0.35"/>
    <row r="490" s="99" customFormat="1" x14ac:dyDescent="0.35"/>
    <row r="491" s="99" customFormat="1" x14ac:dyDescent="0.35"/>
    <row r="492" s="99" customFormat="1" x14ac:dyDescent="0.35"/>
    <row r="493" s="99" customFormat="1" x14ac:dyDescent="0.35"/>
    <row r="494" s="99" customFormat="1" x14ac:dyDescent="0.35"/>
    <row r="495" s="99" customFormat="1" x14ac:dyDescent="0.35"/>
    <row r="496" s="99" customFormat="1" x14ac:dyDescent="0.35"/>
    <row r="497" s="99" customFormat="1" x14ac:dyDescent="0.35"/>
    <row r="498" s="99" customFormat="1" x14ac:dyDescent="0.35"/>
    <row r="499" s="99" customFormat="1" x14ac:dyDescent="0.35"/>
    <row r="500" s="99" customFormat="1" x14ac:dyDescent="0.35"/>
    <row r="501" s="99" customFormat="1" x14ac:dyDescent="0.35"/>
    <row r="502" s="99" customFormat="1" x14ac:dyDescent="0.35"/>
    <row r="503" s="99" customFormat="1" x14ac:dyDescent="0.35"/>
    <row r="504" s="99" customFormat="1" x14ac:dyDescent="0.35"/>
    <row r="505" s="99" customFormat="1" x14ac:dyDescent="0.35"/>
    <row r="506" s="99" customFormat="1" x14ac:dyDescent="0.35"/>
    <row r="507" s="99" customFormat="1" x14ac:dyDescent="0.35"/>
    <row r="508" s="99" customFormat="1" x14ac:dyDescent="0.35"/>
    <row r="509" s="99" customFormat="1" x14ac:dyDescent="0.35"/>
    <row r="510" s="99" customFormat="1" x14ac:dyDescent="0.35"/>
    <row r="511" s="99" customFormat="1" x14ac:dyDescent="0.35"/>
    <row r="512" s="99" customFormat="1" x14ac:dyDescent="0.35"/>
    <row r="513" s="99" customFormat="1" x14ac:dyDescent="0.35"/>
    <row r="514" s="99" customFormat="1" x14ac:dyDescent="0.35"/>
    <row r="515" s="99" customFormat="1" x14ac:dyDescent="0.35"/>
    <row r="516" s="99" customFormat="1" x14ac:dyDescent="0.35"/>
    <row r="517" s="99" customFormat="1" x14ac:dyDescent="0.35"/>
    <row r="518" s="99" customFormat="1" x14ac:dyDescent="0.35"/>
    <row r="519" s="99" customFormat="1" x14ac:dyDescent="0.35"/>
    <row r="520" s="99" customFormat="1" x14ac:dyDescent="0.35"/>
    <row r="521" s="99" customFormat="1" x14ac:dyDescent="0.35"/>
    <row r="522" s="99" customFormat="1" x14ac:dyDescent="0.35"/>
    <row r="523" s="99" customFormat="1" x14ac:dyDescent="0.35"/>
    <row r="524" s="99" customFormat="1" x14ac:dyDescent="0.35"/>
    <row r="525" s="99" customFormat="1" x14ac:dyDescent="0.35"/>
    <row r="526" s="99" customFormat="1" x14ac:dyDescent="0.35"/>
    <row r="527" s="99" customFormat="1" x14ac:dyDescent="0.35"/>
    <row r="528" s="99" customFormat="1" x14ac:dyDescent="0.35"/>
    <row r="529" s="99" customFormat="1" x14ac:dyDescent="0.35"/>
    <row r="530" s="99" customFormat="1" x14ac:dyDescent="0.35"/>
    <row r="531" s="99" customFormat="1" x14ac:dyDescent="0.35"/>
    <row r="532" s="99" customFormat="1" x14ac:dyDescent="0.35"/>
    <row r="533" s="99" customFormat="1" x14ac:dyDescent="0.35"/>
    <row r="534" s="99" customFormat="1" x14ac:dyDescent="0.35"/>
    <row r="535" s="99" customFormat="1" x14ac:dyDescent="0.35"/>
    <row r="536" s="99" customFormat="1" x14ac:dyDescent="0.35"/>
    <row r="537" s="99" customFormat="1" x14ac:dyDescent="0.35"/>
    <row r="538" s="99" customFormat="1" x14ac:dyDescent="0.35"/>
    <row r="539" s="99" customFormat="1" x14ac:dyDescent="0.35"/>
    <row r="540" s="99" customFormat="1" x14ac:dyDescent="0.35"/>
    <row r="541" s="99" customFormat="1" x14ac:dyDescent="0.35"/>
    <row r="542" s="99" customFormat="1" x14ac:dyDescent="0.35"/>
    <row r="543" s="99" customFormat="1" x14ac:dyDescent="0.35"/>
    <row r="544" s="99" customFormat="1" x14ac:dyDescent="0.35"/>
    <row r="545" s="99" customFormat="1" x14ac:dyDescent="0.35"/>
    <row r="546" s="99" customFormat="1" x14ac:dyDescent="0.35"/>
    <row r="547" s="99" customFormat="1" x14ac:dyDescent="0.35"/>
    <row r="548" s="99" customFormat="1" x14ac:dyDescent="0.35"/>
    <row r="549" s="99" customFormat="1" x14ac:dyDescent="0.35"/>
    <row r="550" s="99" customFormat="1" x14ac:dyDescent="0.35"/>
    <row r="551" s="99" customFormat="1" x14ac:dyDescent="0.35"/>
    <row r="552" s="99" customFormat="1" x14ac:dyDescent="0.35"/>
    <row r="553" s="99" customFormat="1" x14ac:dyDescent="0.35"/>
    <row r="554" s="99" customFormat="1" x14ac:dyDescent="0.35"/>
    <row r="555" s="99" customFormat="1" x14ac:dyDescent="0.35"/>
    <row r="556" s="99" customFormat="1" x14ac:dyDescent="0.35"/>
    <row r="557" s="99" customFormat="1" x14ac:dyDescent="0.35"/>
    <row r="558" s="99" customFormat="1" x14ac:dyDescent="0.35"/>
    <row r="559" s="99" customFormat="1" x14ac:dyDescent="0.35"/>
    <row r="560" s="99" customFormat="1" x14ac:dyDescent="0.35"/>
    <row r="561" s="99" customFormat="1" x14ac:dyDescent="0.35"/>
    <row r="562" s="99" customFormat="1" x14ac:dyDescent="0.35"/>
    <row r="563" s="99" customFormat="1" x14ac:dyDescent="0.35"/>
    <row r="564" s="99" customFormat="1" x14ac:dyDescent="0.35"/>
    <row r="565" s="99" customFormat="1" x14ac:dyDescent="0.35"/>
    <row r="566" s="99" customFormat="1" x14ac:dyDescent="0.35"/>
    <row r="567" s="99" customFormat="1" x14ac:dyDescent="0.35"/>
    <row r="568" s="99" customFormat="1" x14ac:dyDescent="0.35"/>
    <row r="569" s="99" customFormat="1" x14ac:dyDescent="0.35"/>
    <row r="570" s="99" customFormat="1" x14ac:dyDescent="0.35"/>
    <row r="571" s="99" customFormat="1" x14ac:dyDescent="0.35"/>
    <row r="572" s="99" customFormat="1" x14ac:dyDescent="0.35"/>
    <row r="573" s="99" customFormat="1" x14ac:dyDescent="0.35"/>
    <row r="574" s="99" customFormat="1" x14ac:dyDescent="0.35"/>
    <row r="575" s="99" customFormat="1" x14ac:dyDescent="0.35"/>
    <row r="576" s="99" customFormat="1" x14ac:dyDescent="0.35"/>
    <row r="577" s="99" customFormat="1" x14ac:dyDescent="0.35"/>
    <row r="578" s="99" customFormat="1" x14ac:dyDescent="0.35"/>
    <row r="579" s="99" customFormat="1" x14ac:dyDescent="0.35"/>
    <row r="580" s="99" customFormat="1" x14ac:dyDescent="0.35"/>
    <row r="581" s="99" customFormat="1" x14ac:dyDescent="0.35"/>
    <row r="582" s="99" customFormat="1" x14ac:dyDescent="0.35"/>
    <row r="583" s="99" customFormat="1" x14ac:dyDescent="0.35"/>
    <row r="584" s="99" customFormat="1" x14ac:dyDescent="0.35"/>
    <row r="585" s="99" customFormat="1" x14ac:dyDescent="0.35"/>
    <row r="586" s="99" customFormat="1" x14ac:dyDescent="0.35"/>
    <row r="587" s="99" customFormat="1" x14ac:dyDescent="0.35"/>
    <row r="588" s="99" customFormat="1" x14ac:dyDescent="0.35"/>
    <row r="589" s="99" customFormat="1" x14ac:dyDescent="0.35"/>
    <row r="590" s="99" customFormat="1" x14ac:dyDescent="0.35"/>
    <row r="591" s="99" customFormat="1" x14ac:dyDescent="0.35"/>
    <row r="592" s="99" customFormat="1" x14ac:dyDescent="0.35"/>
    <row r="593" s="99" customFormat="1" x14ac:dyDescent="0.35"/>
    <row r="594" s="99" customFormat="1" x14ac:dyDescent="0.35"/>
    <row r="595" s="99" customFormat="1" x14ac:dyDescent="0.35"/>
    <row r="596" s="99" customFormat="1" x14ac:dyDescent="0.35"/>
    <row r="597" s="99" customFormat="1" x14ac:dyDescent="0.35"/>
    <row r="598" s="99" customFormat="1" x14ac:dyDescent="0.35"/>
    <row r="599" s="99" customFormat="1" x14ac:dyDescent="0.35"/>
    <row r="600" s="99" customFormat="1" x14ac:dyDescent="0.35"/>
    <row r="601" s="99" customFormat="1" x14ac:dyDescent="0.35"/>
    <row r="602" s="99" customFormat="1" x14ac:dyDescent="0.35"/>
    <row r="603" s="99" customFormat="1" x14ac:dyDescent="0.35"/>
    <row r="604" s="99" customFormat="1" x14ac:dyDescent="0.35"/>
    <row r="605" s="99" customFormat="1" x14ac:dyDescent="0.35"/>
    <row r="606" s="99" customFormat="1" x14ac:dyDescent="0.35"/>
    <row r="607" s="99" customFormat="1" x14ac:dyDescent="0.35"/>
    <row r="608" s="99" customFormat="1" x14ac:dyDescent="0.35"/>
    <row r="609" s="99" customFormat="1" x14ac:dyDescent="0.35"/>
    <row r="610" s="99" customFormat="1" x14ac:dyDescent="0.35"/>
    <row r="611" s="99" customFormat="1" x14ac:dyDescent="0.35"/>
    <row r="612" s="99" customFormat="1" x14ac:dyDescent="0.35"/>
    <row r="613" s="99" customFormat="1" x14ac:dyDescent="0.35"/>
    <row r="614" s="99" customFormat="1" x14ac:dyDescent="0.35"/>
    <row r="615" s="99" customFormat="1" x14ac:dyDescent="0.35"/>
    <row r="616" s="99" customFormat="1" x14ac:dyDescent="0.35"/>
    <row r="617" s="99" customFormat="1" x14ac:dyDescent="0.35"/>
    <row r="618" s="99" customFormat="1" x14ac:dyDescent="0.35"/>
    <row r="619" s="99" customFormat="1" x14ac:dyDescent="0.35"/>
    <row r="620" s="99" customFormat="1" x14ac:dyDescent="0.35"/>
  </sheetData>
  <mergeCells count="10">
    <mergeCell ref="D1:K1"/>
    <mergeCell ref="A2:A4"/>
    <mergeCell ref="C2:C4"/>
    <mergeCell ref="E2:I2"/>
    <mergeCell ref="D3:D4"/>
    <mergeCell ref="E3:E4"/>
    <mergeCell ref="F3:F4"/>
    <mergeCell ref="G3:G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3" min="1" max="10" man="1"/>
    <brk id="88" min="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07.12</vt:lpstr>
      <vt:lpstr>'07.12'!Заголовки_для_печати</vt:lpstr>
      <vt:lpstr>'07.12'!Область_печати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12</cp:lastModifiedBy>
  <cp:lastPrinted>2015-12-04T13:34:35Z</cp:lastPrinted>
  <dcterms:created xsi:type="dcterms:W3CDTF">2015-10-30T08:49:10Z</dcterms:created>
  <dcterms:modified xsi:type="dcterms:W3CDTF">2015-12-15T11:47:59Z</dcterms:modified>
</cp:coreProperties>
</file>