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2 0 1 5\на сайт РФУ\2015\щотижневе виконання 2015\"/>
    </mc:Choice>
  </mc:AlternateContent>
  <bookViews>
    <workbookView xWindow="0" yWindow="0" windowWidth="15000" windowHeight="7680"/>
  </bookViews>
  <sheets>
    <sheet name="20.11" sheetId="1" r:id="rId1"/>
  </sheets>
  <externalReferences>
    <externalReference r:id="rId2"/>
  </externalReferences>
  <definedNames>
    <definedName name="_xlnm.Print_Titles" localSheetId="0">'20.11'!$A:$C</definedName>
    <definedName name="_xlnm.Print_Area" localSheetId="0">'20.11'!$B$1:$L$125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" i="1" l="1"/>
  <c r="I123" i="1"/>
  <c r="L122" i="1"/>
  <c r="K122" i="1"/>
  <c r="J122" i="1"/>
  <c r="I122" i="1"/>
  <c r="L121" i="1"/>
  <c r="K121" i="1"/>
  <c r="J121" i="1"/>
  <c r="I121" i="1"/>
  <c r="L120" i="1"/>
  <c r="K120" i="1"/>
  <c r="J120" i="1"/>
  <c r="I120" i="1"/>
  <c r="J119" i="1"/>
  <c r="G119" i="1"/>
  <c r="I119" i="1" s="1"/>
  <c r="F119" i="1"/>
  <c r="F118" i="1" s="1"/>
  <c r="E119" i="1"/>
  <c r="L117" i="1"/>
  <c r="K117" i="1"/>
  <c r="J117" i="1"/>
  <c r="I117" i="1"/>
  <c r="G116" i="1"/>
  <c r="F116" i="1"/>
  <c r="L115" i="1"/>
  <c r="K115" i="1"/>
  <c r="I115" i="1"/>
  <c r="F114" i="1"/>
  <c r="L113" i="1"/>
  <c r="K113" i="1"/>
  <c r="J113" i="1"/>
  <c r="I113" i="1"/>
  <c r="L112" i="1"/>
  <c r="I112" i="1"/>
  <c r="L111" i="1"/>
  <c r="I111" i="1"/>
  <c r="L110" i="1"/>
  <c r="K110" i="1"/>
  <c r="J110" i="1"/>
  <c r="I110" i="1"/>
  <c r="K109" i="1"/>
  <c r="G109" i="1"/>
  <c r="F109" i="1"/>
  <c r="E109" i="1"/>
  <c r="K108" i="1"/>
  <c r="J108" i="1"/>
  <c r="I108" i="1"/>
  <c r="G108" i="1"/>
  <c r="L108" i="1" s="1"/>
  <c r="K107" i="1"/>
  <c r="G107" i="1"/>
  <c r="F107" i="1"/>
  <c r="F97" i="1" s="1"/>
  <c r="L106" i="1"/>
  <c r="I106" i="1"/>
  <c r="L105" i="1"/>
  <c r="K105" i="1"/>
  <c r="J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K100" i="1"/>
  <c r="G100" i="1"/>
  <c r="J100" i="1" s="1"/>
  <c r="L99" i="1"/>
  <c r="K99" i="1"/>
  <c r="I99" i="1"/>
  <c r="K98" i="1"/>
  <c r="G98" i="1"/>
  <c r="J98" i="1" s="1"/>
  <c r="F98" i="1"/>
  <c r="E98" i="1"/>
  <c r="D98" i="1"/>
  <c r="K97" i="1"/>
  <c r="G97" i="1"/>
  <c r="E97" i="1"/>
  <c r="K96" i="1"/>
  <c r="J96" i="1"/>
  <c r="I96" i="1"/>
  <c r="G96" i="1"/>
  <c r="L96" i="1" s="1"/>
  <c r="L95" i="1"/>
  <c r="K95" i="1"/>
  <c r="J95" i="1"/>
  <c r="I95" i="1"/>
  <c r="K94" i="1"/>
  <c r="G94" i="1"/>
  <c r="F94" i="1"/>
  <c r="F90" i="1" s="1"/>
  <c r="F89" i="1" s="1"/>
  <c r="E94" i="1"/>
  <c r="D94" i="1"/>
  <c r="L93" i="1"/>
  <c r="I93" i="1"/>
  <c r="L92" i="1"/>
  <c r="K92" i="1"/>
  <c r="J92" i="1"/>
  <c r="I92" i="1"/>
  <c r="J91" i="1"/>
  <c r="I91" i="1"/>
  <c r="G91" i="1"/>
  <c r="L91" i="1" s="1"/>
  <c r="F91" i="1"/>
  <c r="K90" i="1"/>
  <c r="G90" i="1"/>
  <c r="E90" i="1"/>
  <c r="E89" i="1"/>
  <c r="G88" i="1"/>
  <c r="L88" i="1" s="1"/>
  <c r="L87" i="1"/>
  <c r="I87" i="1"/>
  <c r="G87" i="1"/>
  <c r="L86" i="1"/>
  <c r="I86" i="1"/>
  <c r="G86" i="1"/>
  <c r="G85" i="1"/>
  <c r="F85" i="1"/>
  <c r="F84" i="1" s="1"/>
  <c r="E85" i="1"/>
  <c r="E84" i="1"/>
  <c r="L83" i="1"/>
  <c r="I83" i="1"/>
  <c r="L82" i="1"/>
  <c r="K82" i="1"/>
  <c r="I82" i="1"/>
  <c r="L81" i="1"/>
  <c r="K81" i="1"/>
  <c r="I81" i="1"/>
  <c r="L80" i="1"/>
  <c r="I80" i="1"/>
  <c r="I79" i="1"/>
  <c r="G79" i="1"/>
  <c r="L79" i="1" s="1"/>
  <c r="F79" i="1"/>
  <c r="E79" i="1"/>
  <c r="K79" i="1" s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G68" i="1"/>
  <c r="I68" i="1" s="1"/>
  <c r="F68" i="1"/>
  <c r="L67" i="1"/>
  <c r="K67" i="1"/>
  <c r="J67" i="1"/>
  <c r="I67" i="1"/>
  <c r="L66" i="1"/>
  <c r="K66" i="1"/>
  <c r="J66" i="1"/>
  <c r="I66" i="1"/>
  <c r="G65" i="1"/>
  <c r="L65" i="1" s="1"/>
  <c r="F65" i="1"/>
  <c r="L64" i="1"/>
  <c r="I64" i="1"/>
  <c r="L63" i="1"/>
  <c r="K63" i="1"/>
  <c r="J63" i="1"/>
  <c r="I63" i="1"/>
  <c r="G62" i="1"/>
  <c r="F62" i="1"/>
  <c r="E62" i="1"/>
  <c r="D62" i="1"/>
  <c r="L61" i="1"/>
  <c r="K61" i="1"/>
  <c r="I61" i="1"/>
  <c r="L60" i="1"/>
  <c r="K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I55" i="1"/>
  <c r="L54" i="1"/>
  <c r="I54" i="1"/>
  <c r="L53" i="1"/>
  <c r="K53" i="1"/>
  <c r="I53" i="1"/>
  <c r="L52" i="1"/>
  <c r="K52" i="1"/>
  <c r="I52" i="1"/>
  <c r="J51" i="1"/>
  <c r="I51" i="1"/>
  <c r="G51" i="1"/>
  <c r="L51" i="1" s="1"/>
  <c r="F51" i="1"/>
  <c r="F50" i="1" s="1"/>
  <c r="E51" i="1"/>
  <c r="E50" i="1" s="1"/>
  <c r="G50" i="1"/>
  <c r="L50" i="1" s="1"/>
  <c r="L49" i="1"/>
  <c r="I49" i="1"/>
  <c r="G48" i="1"/>
  <c r="L48" i="1" s="1"/>
  <c r="F48" i="1"/>
  <c r="G47" i="1"/>
  <c r="L47" i="1" s="1"/>
  <c r="F47" i="1"/>
  <c r="L46" i="1"/>
  <c r="K46" i="1"/>
  <c r="I46" i="1"/>
  <c r="L45" i="1"/>
  <c r="G45" i="1"/>
  <c r="K45" i="1" s="1"/>
  <c r="F45" i="1"/>
  <c r="E45" i="1"/>
  <c r="L44" i="1"/>
  <c r="J44" i="1"/>
  <c r="I44" i="1"/>
  <c r="J43" i="1"/>
  <c r="I43" i="1"/>
  <c r="G43" i="1"/>
  <c r="L43" i="1" s="1"/>
  <c r="F43" i="1"/>
  <c r="L42" i="1"/>
  <c r="K42" i="1"/>
  <c r="J42" i="1"/>
  <c r="I42" i="1"/>
  <c r="K41" i="1"/>
  <c r="G41" i="1"/>
  <c r="J41" i="1" s="1"/>
  <c r="G40" i="1"/>
  <c r="F40" i="1"/>
  <c r="E40" i="1"/>
  <c r="L39" i="1"/>
  <c r="I39" i="1"/>
  <c r="G39" i="1"/>
  <c r="G38" i="1"/>
  <c r="L37" i="1"/>
  <c r="K37" i="1"/>
  <c r="J37" i="1"/>
  <c r="I37" i="1"/>
  <c r="J36" i="1"/>
  <c r="I36" i="1"/>
  <c r="G36" i="1"/>
  <c r="L36" i="1" s="1"/>
  <c r="F35" i="1"/>
  <c r="E35" i="1"/>
  <c r="L34" i="1"/>
  <c r="I34" i="1"/>
  <c r="L33" i="1"/>
  <c r="I33" i="1"/>
  <c r="G33" i="1"/>
  <c r="F32" i="1"/>
  <c r="E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J23" i="1"/>
  <c r="I23" i="1"/>
  <c r="G23" i="1"/>
  <c r="L23" i="1" s="1"/>
  <c r="E23" i="1"/>
  <c r="G22" i="1"/>
  <c r="G21" i="1"/>
  <c r="E21" i="1"/>
  <c r="J20" i="1"/>
  <c r="G20" i="1"/>
  <c r="I20" i="1" s="1"/>
  <c r="E20" i="1"/>
  <c r="K20" i="1" s="1"/>
  <c r="G19" i="1"/>
  <c r="E19" i="1"/>
  <c r="J18" i="1"/>
  <c r="G18" i="1"/>
  <c r="I18" i="1" s="1"/>
  <c r="E18" i="1"/>
  <c r="K18" i="1" s="1"/>
  <c r="G17" i="1"/>
  <c r="I17" i="1" s="1"/>
  <c r="E17" i="1"/>
  <c r="J16" i="1"/>
  <c r="G16" i="1"/>
  <c r="I16" i="1" s="1"/>
  <c r="E16" i="1"/>
  <c r="E13" i="1" s="1"/>
  <c r="L15" i="1"/>
  <c r="I15" i="1"/>
  <c r="K14" i="1"/>
  <c r="J14" i="1"/>
  <c r="I14" i="1"/>
  <c r="E14" i="1"/>
  <c r="L14" i="1" s="1"/>
  <c r="F13" i="1"/>
  <c r="K12" i="1"/>
  <c r="J12" i="1"/>
  <c r="I12" i="1"/>
  <c r="G12" i="1"/>
  <c r="L12" i="1" s="1"/>
  <c r="L11" i="1"/>
  <c r="K11" i="1"/>
  <c r="G11" i="1"/>
  <c r="L10" i="1"/>
  <c r="I10" i="1"/>
  <c r="G10" i="1"/>
  <c r="G9" i="1"/>
  <c r="K9" i="1" s="1"/>
  <c r="L8" i="1"/>
  <c r="G8" i="1"/>
  <c r="H7" i="1"/>
  <c r="F7" i="1"/>
  <c r="E7" i="1"/>
  <c r="D7" i="1"/>
  <c r="F6" i="1"/>
  <c r="E6" i="1"/>
  <c r="E5" i="1" s="1"/>
  <c r="H4" i="1"/>
  <c r="K62" i="1" l="1"/>
  <c r="I62" i="1"/>
  <c r="J62" i="1"/>
  <c r="G84" i="1"/>
  <c r="L85" i="1"/>
  <c r="I85" i="1"/>
  <c r="J90" i="1"/>
  <c r="F5" i="1"/>
  <c r="F124" i="1" s="1"/>
  <c r="K40" i="1"/>
  <c r="J40" i="1"/>
  <c r="I40" i="1"/>
  <c r="K119" i="1"/>
  <c r="E118" i="1"/>
  <c r="E124" i="1" s="1"/>
  <c r="K8" i="1"/>
  <c r="J8" i="1"/>
  <c r="G7" i="1"/>
  <c r="K21" i="1"/>
  <c r="I21" i="1"/>
  <c r="J21" i="1"/>
  <c r="L40" i="1"/>
  <c r="J107" i="1"/>
  <c r="J109" i="1"/>
  <c r="K116" i="1"/>
  <c r="G114" i="1"/>
  <c r="J116" i="1"/>
  <c r="I116" i="1"/>
  <c r="K19" i="1"/>
  <c r="J19" i="1"/>
  <c r="I19" i="1"/>
  <c r="J9" i="1"/>
  <c r="I9" i="1"/>
  <c r="K17" i="1"/>
  <c r="J17" i="1"/>
  <c r="L19" i="1"/>
  <c r="K50" i="1"/>
  <c r="J50" i="1"/>
  <c r="I50" i="1"/>
  <c r="L62" i="1"/>
  <c r="K65" i="1"/>
  <c r="J65" i="1"/>
  <c r="I65" i="1"/>
  <c r="I8" i="1"/>
  <c r="L9" i="1"/>
  <c r="J11" i="1"/>
  <c r="I11" i="1"/>
  <c r="G13" i="1"/>
  <c r="K16" i="1"/>
  <c r="L17" i="1"/>
  <c r="L21" i="1"/>
  <c r="L38" i="1"/>
  <c r="G35" i="1"/>
  <c r="I38" i="1"/>
  <c r="J94" i="1"/>
  <c r="J97" i="1"/>
  <c r="L116" i="1"/>
  <c r="L90" i="1"/>
  <c r="L94" i="1"/>
  <c r="L97" i="1"/>
  <c r="L98" i="1"/>
  <c r="L100" i="1"/>
  <c r="L107" i="1"/>
  <c r="L109" i="1"/>
  <c r="L16" i="1"/>
  <c r="L18" i="1"/>
  <c r="L20" i="1"/>
  <c r="K23" i="1"/>
  <c r="K36" i="1"/>
  <c r="I41" i="1"/>
  <c r="K43" i="1"/>
  <c r="I45" i="1"/>
  <c r="I47" i="1"/>
  <c r="I48" i="1"/>
  <c r="K51" i="1"/>
  <c r="I88" i="1"/>
  <c r="G89" i="1"/>
  <c r="I90" i="1"/>
  <c r="K91" i="1"/>
  <c r="I94" i="1"/>
  <c r="I97" i="1"/>
  <c r="I98" i="1"/>
  <c r="I100" i="1"/>
  <c r="I107" i="1"/>
  <c r="I109" i="1"/>
  <c r="L119" i="1"/>
  <c r="L41" i="1"/>
  <c r="G118" i="1"/>
  <c r="I89" i="1" l="1"/>
  <c r="L89" i="1"/>
  <c r="K89" i="1"/>
  <c r="J89" i="1"/>
  <c r="I35" i="1"/>
  <c r="L35" i="1"/>
  <c r="G32" i="1"/>
  <c r="K35" i="1"/>
  <c r="J35" i="1"/>
  <c r="L118" i="1"/>
  <c r="K118" i="1"/>
  <c r="J118" i="1"/>
  <c r="I118" i="1"/>
  <c r="J13" i="1"/>
  <c r="I13" i="1"/>
  <c r="K13" i="1"/>
  <c r="L13" i="1"/>
  <c r="L114" i="1"/>
  <c r="K114" i="1"/>
  <c r="J114" i="1"/>
  <c r="I114" i="1"/>
  <c r="L7" i="1"/>
  <c r="K7" i="1"/>
  <c r="G6" i="1"/>
  <c r="I7" i="1"/>
  <c r="J7" i="1"/>
  <c r="L84" i="1"/>
  <c r="I84" i="1"/>
  <c r="I6" i="1" l="1"/>
  <c r="G5" i="1"/>
  <c r="L6" i="1"/>
  <c r="K6" i="1"/>
  <c r="J6" i="1"/>
  <c r="I32" i="1"/>
  <c r="K32" i="1"/>
  <c r="L32" i="1"/>
  <c r="J32" i="1"/>
  <c r="G124" i="1" l="1"/>
  <c r="L5" i="1"/>
  <c r="K5" i="1"/>
  <c r="J5" i="1"/>
  <c r="I5" i="1"/>
  <c r="L124" i="1" l="1"/>
  <c r="K124" i="1"/>
  <c r="J124" i="1"/>
  <c r="I124" i="1"/>
</calcChain>
</file>

<file path=xl/comments1.xml><?xml version="1.0" encoding="utf-8"?>
<comments xmlns="http://schemas.openxmlformats.org/spreadsheetml/2006/main">
  <authors>
    <author>koren</author>
  </authors>
  <commentList>
    <comment ref="C142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<sst xmlns="http://schemas.openxmlformats.org/spreadsheetml/2006/main" count="136" uniqueCount="134">
  <si>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23 листопада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</si>
  <si>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</si>
  <si>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</si>
  <si>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</si>
  <si>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</si>
  <si>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</si>
  <si>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</si>
  <si>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</si>
  <si>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січень-листопад з урахуванням змін</t>
  </si>
  <si>
    <t>факт на</t>
  </si>
  <si>
    <t>Відхилення факту від плану січня-листопад 2015р.</t>
  </si>
  <si>
    <t>% виконання до плану січня-листопад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</si>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</sst>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4" fillId="0" borderId="0"/>
  </cellStyleXfs>
  <cellXfs count="169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/>
    <xf numFmtId="14" fontId="12" fillId="0" borderId="15" xfId="0" applyNumberFormat="1" applyFont="1" applyFill="1" applyBorder="1" applyAlignment="1">
      <alignment horizontal="center" vertical="center" wrapText="1"/>
    </xf>
    <xf numFmtId="14" fontId="12" fillId="3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/>
    </xf>
    <xf numFmtId="2" fontId="19" fillId="0" borderId="4" xfId="0" applyNumberFormat="1" applyFont="1" applyFill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center" vertical="center" wrapText="1"/>
    </xf>
    <xf numFmtId="164" fontId="21" fillId="0" borderId="5" xfId="0" applyNumberFormat="1" applyFont="1" applyFill="1" applyBorder="1" applyAlignment="1">
      <alignment horizontal="center" vertical="center" wrapText="1"/>
    </xf>
    <xf numFmtId="164" fontId="21" fillId="3" borderId="5" xfId="0" applyNumberFormat="1" applyFont="1" applyFill="1" applyBorder="1" applyAlignment="1">
      <alignment horizontal="center" vertical="center" wrapText="1"/>
    </xf>
    <xf numFmtId="165" fontId="20" fillId="0" borderId="5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7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20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5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 wrapText="1"/>
    </xf>
    <xf numFmtId="166" fontId="27" fillId="0" borderId="21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/>
    <xf numFmtId="0" fontId="7" fillId="0" borderId="25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166" fontId="36" fillId="0" borderId="15" xfId="0" applyNumberFormat="1" applyFont="1" applyFill="1" applyBorder="1" applyAlignment="1">
      <alignment horizontal="center" vertical="center" wrapText="1"/>
    </xf>
    <xf numFmtId="165" fontId="27" fillId="0" borderId="15" xfId="0" applyNumberFormat="1" applyFont="1" applyFill="1" applyBorder="1" applyAlignment="1">
      <alignment horizontal="center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horizontal="left" vertical="center" wrapText="1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36" fillId="0" borderId="27" xfId="0" applyNumberFormat="1" applyFont="1" applyFill="1" applyBorder="1" applyAlignment="1">
      <alignment horizontal="center" vertical="center" wrapText="1"/>
    </xf>
    <xf numFmtId="164" fontId="27" fillId="0" borderId="27" xfId="0" applyNumberFormat="1" applyFont="1" applyFill="1" applyBorder="1" applyAlignment="1">
      <alignment horizontal="center" vertical="center" wrapText="1"/>
    </xf>
    <xf numFmtId="165" fontId="27" fillId="0" borderId="27" xfId="0" applyNumberFormat="1" applyFont="1" applyFill="1" applyBorder="1" applyAlignment="1">
      <alignment horizontal="center" vertical="center" wrapText="1"/>
    </xf>
    <xf numFmtId="164" fontId="27" fillId="0" borderId="28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5" fillId="4" borderId="23" xfId="0" applyFont="1" applyFill="1" applyBorder="1" applyAlignment="1">
      <alignment vertical="center" wrapText="1" shrinkToFit="1"/>
    </xf>
    <xf numFmtId="0" fontId="38" fillId="0" borderId="23" xfId="0" applyFont="1" applyFill="1" applyBorder="1" applyAlignment="1">
      <alignment horizontal="left" vertical="center" wrapText="1"/>
    </xf>
    <xf numFmtId="166" fontId="20" fillId="0" borderId="30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36" fillId="0" borderId="24" xfId="0" applyNumberFormat="1" applyFont="1" applyFill="1" applyBorder="1" applyAlignment="1">
      <alignment horizontal="center" vertical="center" wrapText="1"/>
    </xf>
    <xf numFmtId="164" fontId="20" fillId="0" borderId="24" xfId="0" applyNumberFormat="1" applyFont="1" applyFill="1" applyBorder="1" applyAlignment="1">
      <alignment horizontal="center" vertical="center" wrapText="1"/>
    </xf>
    <xf numFmtId="165" fontId="20" fillId="0" borderId="24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39" fillId="0" borderId="7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6" fontId="41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vertical="center" wrapText="1"/>
    </xf>
    <xf numFmtId="0" fontId="40" fillId="0" borderId="7" xfId="0" applyFont="1" applyFill="1" applyBorder="1" applyAlignment="1">
      <alignment horizontal="lef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6" fontId="39" fillId="0" borderId="7" xfId="1" applyNumberFormat="1" applyFont="1" applyFill="1" applyBorder="1" applyAlignment="1">
      <alignment horizontal="right" vertical="center" wrapText="1"/>
    </xf>
    <xf numFmtId="166" fontId="39" fillId="0" borderId="7" xfId="0" applyNumberFormat="1" applyFont="1" applyFill="1" applyBorder="1" applyAlignment="1">
      <alignment horizontal="right" vertical="center" wrapText="1"/>
    </xf>
    <xf numFmtId="164" fontId="39" fillId="0" borderId="7" xfId="0" applyNumberFormat="1" applyFont="1" applyFill="1" applyBorder="1" applyAlignment="1">
      <alignment horizontal="right" vertical="center" wrapText="1"/>
    </xf>
    <xf numFmtId="165" fontId="39" fillId="0" borderId="7" xfId="0" applyNumberFormat="1" applyFont="1" applyFill="1" applyBorder="1" applyAlignment="1">
      <alignment horizontal="right" vertical="center" wrapText="1"/>
    </xf>
    <xf numFmtId="164" fontId="39" fillId="0" borderId="25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vertical="center" wrapText="1"/>
    </xf>
    <xf numFmtId="0" fontId="40" fillId="0" borderId="11" xfId="0" applyFont="1" applyFill="1" applyBorder="1" applyAlignment="1">
      <alignment horizontal="lef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164" fontId="39" fillId="0" borderId="11" xfId="0" applyNumberFormat="1" applyFont="1" applyFill="1" applyBorder="1" applyAlignment="1">
      <alignment horizontal="right" vertical="center" wrapText="1"/>
    </xf>
    <xf numFmtId="165" fontId="39" fillId="0" borderId="11" xfId="0" applyNumberFormat="1" applyFont="1" applyFill="1" applyBorder="1" applyAlignment="1">
      <alignment horizontal="right" vertical="center" wrapText="1"/>
    </xf>
    <xf numFmtId="164" fontId="39" fillId="0" borderId="33" xfId="0" applyNumberFormat="1" applyFont="1" applyFill="1" applyBorder="1" applyAlignment="1">
      <alignment horizontal="right" vertical="center" wrapText="1"/>
    </xf>
    <xf numFmtId="0" fontId="40" fillId="0" borderId="11" xfId="0" applyFont="1" applyFill="1" applyBorder="1" applyAlignment="1">
      <alignment vertical="center" wrapText="1"/>
    </xf>
    <xf numFmtId="0" fontId="43" fillId="0" borderId="11" xfId="0" applyFont="1" applyFill="1" applyBorder="1" applyAlignment="1">
      <alignment vertical="center" wrapText="1"/>
    </xf>
    <xf numFmtId="0" fontId="43" fillId="0" borderId="11" xfId="0" applyFont="1" applyFill="1" applyBorder="1" applyAlignment="1">
      <alignment horizontal="left" vertical="center" wrapText="1"/>
    </xf>
    <xf numFmtId="166" fontId="43" fillId="0" borderId="11" xfId="0" applyNumberFormat="1" applyFont="1" applyFill="1" applyBorder="1" applyAlignment="1">
      <alignment horizontal="right" vertical="center" wrapText="1"/>
    </xf>
    <xf numFmtId="166" fontId="41" fillId="0" borderId="11" xfId="0" applyNumberFormat="1" applyFont="1" applyFill="1" applyBorder="1" applyAlignment="1">
      <alignment horizontal="right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7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166" fontId="10" fillId="0" borderId="15" xfId="0" applyNumberFormat="1" applyFont="1" applyFill="1" applyBorder="1" applyAlignment="1">
      <alignment horizontal="right" vertical="center" wrapText="1"/>
    </xf>
    <xf numFmtId="165" fontId="39" fillId="0" borderId="1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center" vertical="center" wrapText="1"/>
    </xf>
    <xf numFmtId="166" fontId="39" fillId="0" borderId="15" xfId="3" applyNumberFormat="1" applyFont="1" applyFill="1" applyBorder="1" applyAlignment="1" applyProtection="1">
      <alignment horizontal="left" vertical="center" wrapText="1"/>
    </xf>
    <xf numFmtId="166" fontId="10" fillId="0" borderId="35" xfId="0" applyNumberFormat="1" applyFont="1" applyFill="1" applyBorder="1" applyAlignment="1">
      <alignment horizontal="right" vertical="center" wrapText="1"/>
    </xf>
    <xf numFmtId="164" fontId="39" fillId="0" borderId="15" xfId="0" applyNumberFormat="1" applyFont="1" applyFill="1" applyBorder="1" applyAlignment="1">
      <alignment horizontal="right" vertical="center" wrapText="1"/>
    </xf>
    <xf numFmtId="165" fontId="39" fillId="0" borderId="35" xfId="0" applyNumberFormat="1" applyFont="1" applyFill="1" applyBorder="1" applyAlignment="1">
      <alignment horizontal="right" vertical="center" wrapText="1"/>
    </xf>
    <xf numFmtId="164" fontId="39" fillId="0" borderId="36" xfId="0" applyNumberFormat="1" applyFont="1" applyFill="1" applyBorder="1" applyAlignment="1">
      <alignment horizontal="right" vertical="center" wrapText="1"/>
    </xf>
    <xf numFmtId="0" fontId="15" fillId="0" borderId="35" xfId="0" applyFont="1" applyFill="1" applyBorder="1"/>
    <xf numFmtId="0" fontId="8" fillId="0" borderId="37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166" fontId="10" fillId="0" borderId="39" xfId="0" applyNumberFormat="1" applyFont="1" applyFill="1" applyBorder="1" applyAlignment="1">
      <alignment horizontal="right" vertical="center" wrapText="1"/>
    </xf>
    <xf numFmtId="164" fontId="10" fillId="0" borderId="39" xfId="0" applyNumberFormat="1" applyFont="1" applyFill="1" applyBorder="1" applyAlignment="1">
      <alignment horizontal="right" vertical="center" wrapText="1"/>
    </xf>
    <xf numFmtId="165" fontId="10" fillId="0" borderId="39" xfId="0" applyNumberFormat="1" applyFont="1" applyFill="1" applyBorder="1" applyAlignment="1">
      <alignment horizontal="right" vertical="center" wrapText="1"/>
    </xf>
    <xf numFmtId="164" fontId="10" fillId="0" borderId="40" xfId="0" applyNumberFormat="1" applyFont="1" applyFill="1" applyBorder="1" applyAlignment="1">
      <alignment horizontal="right" vertical="center" wrapText="1"/>
    </xf>
    <xf numFmtId="0" fontId="8" fillId="0" borderId="39" xfId="0" applyFont="1" applyFill="1" applyBorder="1"/>
    <xf numFmtId="166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20"/>
  <sheetViews>
    <sheetView tabSelected="1" view="pageBreakPreview" topLeftCell="A117" zoomScale="30" zoomScaleNormal="50" zoomScaleSheetLayoutView="30" workbookViewId="0">
      <selection activeCell="G123" sqref="G123"/>
    </sheetView>
  </sheetViews>
  <sheetFormatPr defaultRowHeight="25.5" x14ac:dyDescent="0.35"/>
  <cols>
    <col min="1" max="1" width="0.7109375" style="168" customWidth="1"/>
    <col min="2" max="2" width="50" style="168" customWidth="1"/>
    <col min="3" max="3" width="201.5703125" style="168" customWidth="1"/>
    <col min="4" max="4" width="53.42578125" style="168" hidden="1" customWidth="1"/>
    <col min="5" max="5" width="51.5703125" style="168" customWidth="1"/>
    <col min="6" max="6" width="50" style="168" customWidth="1"/>
    <col min="7" max="7" width="50.5703125" style="168" customWidth="1"/>
    <col min="8" max="8" width="19" style="168" hidden="1" customWidth="1"/>
    <col min="9" max="9" width="44.7109375" style="168" customWidth="1"/>
    <col min="10" max="10" width="39.42578125" style="168" customWidth="1"/>
    <col min="11" max="11" width="38.7109375" style="167" customWidth="1"/>
    <col min="12" max="12" width="49.42578125" style="167" customWidth="1"/>
    <col min="13" max="16384" width="9.140625" style="167"/>
  </cols>
  <sheetData>
    <row r="1" spans="1:15" s="6" customFormat="1" ht="120.75" customHeight="1" thickBot="1" x14ac:dyDescent="0.7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5"/>
      <c r="N1" s="5"/>
      <c r="O1" s="5"/>
    </row>
    <row r="2" spans="1:15" s="14" customFormat="1" ht="39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</row>
    <row r="3" spans="1:15" s="25" customFormat="1" ht="57.75" customHeight="1" x14ac:dyDescent="0.4">
      <c r="A3" s="15"/>
      <c r="B3" s="16"/>
      <c r="C3" s="17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21" t="s">
        <v>9</v>
      </c>
      <c r="I3" s="22" t="s">
        <v>10</v>
      </c>
      <c r="J3" s="22" t="s">
        <v>11</v>
      </c>
      <c r="K3" s="22" t="s">
        <v>12</v>
      </c>
      <c r="L3" s="23" t="s">
        <v>13</v>
      </c>
      <c r="M3" s="24"/>
      <c r="N3" s="24"/>
      <c r="O3" s="24"/>
    </row>
    <row r="4" spans="1:15" s="25" customFormat="1" ht="81.75" customHeight="1" thickBot="1" x14ac:dyDescent="0.45">
      <c r="A4" s="26"/>
      <c r="B4" s="16"/>
      <c r="C4" s="27"/>
      <c r="D4" s="28"/>
      <c r="E4" s="28"/>
      <c r="F4" s="29"/>
      <c r="G4" s="30">
        <v>42331</v>
      </c>
      <c r="H4" s="31">
        <f>'[1]412 zv (2011)'!$A$7+1</f>
        <v>40955</v>
      </c>
      <c r="I4" s="32"/>
      <c r="J4" s="32"/>
      <c r="K4" s="32"/>
      <c r="L4" s="33"/>
      <c r="M4" s="24"/>
      <c r="N4" s="24"/>
      <c r="O4" s="24"/>
    </row>
    <row r="5" spans="1:15" s="25" customFormat="1" ht="51.75" customHeight="1" x14ac:dyDescent="0.45">
      <c r="A5" s="34"/>
      <c r="B5" s="35">
        <v>10000000</v>
      </c>
      <c r="C5" s="36" t="s">
        <v>14</v>
      </c>
      <c r="D5" s="37">
        <v>1078584.8</v>
      </c>
      <c r="E5" s="38">
        <f>E6+E32+E45+E47+E50+E84</f>
        <v>1570668.8</v>
      </c>
      <c r="F5" s="38">
        <f>F6+F32+F45+F47+F50+F84</f>
        <v>1452535.85</v>
      </c>
      <c r="G5" s="38">
        <f>G6+G32+G45+G47+G50+G84</f>
        <v>1566989.9872699999</v>
      </c>
      <c r="H5" s="39"/>
      <c r="I5" s="37">
        <f t="shared" ref="I5:I69" si="0">G5-F5</f>
        <v>114454.13726999983</v>
      </c>
      <c r="J5" s="40">
        <f>G5/F5</f>
        <v>1.0787960842894169</v>
      </c>
      <c r="K5" s="40">
        <f>G5/E5</f>
        <v>0.99765780492360956</v>
      </c>
      <c r="L5" s="41">
        <f t="shared" ref="L5:L69" si="1">G5-E5</f>
        <v>-3678.8127300001215</v>
      </c>
      <c r="M5" s="42"/>
      <c r="N5" s="24"/>
      <c r="O5" s="24"/>
    </row>
    <row r="6" spans="1:15" s="25" customFormat="1" ht="123.75" customHeight="1" x14ac:dyDescent="0.45">
      <c r="A6" s="34"/>
      <c r="B6" s="43">
        <v>11000000</v>
      </c>
      <c r="C6" s="44" t="s">
        <v>15</v>
      </c>
      <c r="D6" s="45">
        <v>705340.9</v>
      </c>
      <c r="E6" s="46">
        <f>E7+E13</f>
        <v>909987.9</v>
      </c>
      <c r="F6" s="46">
        <f>F7+F13</f>
        <v>845528.15</v>
      </c>
      <c r="G6" s="46">
        <f>G7+G13</f>
        <v>915085.99471000012</v>
      </c>
      <c r="H6" s="47"/>
      <c r="I6" s="45">
        <f t="shared" si="0"/>
        <v>69557.844710000092</v>
      </c>
      <c r="J6" s="48">
        <f>G6/F6</f>
        <v>1.0822655575807856</v>
      </c>
      <c r="K6" s="48">
        <f>G6/E6</f>
        <v>1.0056023763722575</v>
      </c>
      <c r="L6" s="49">
        <f t="shared" si="1"/>
        <v>5098.0947100000922</v>
      </c>
      <c r="M6" s="42"/>
      <c r="N6" s="24"/>
      <c r="O6" s="24"/>
    </row>
    <row r="7" spans="1:15" s="25" customFormat="1" ht="59.25" customHeight="1" x14ac:dyDescent="0.45">
      <c r="A7" s="50"/>
      <c r="B7" s="51">
        <v>11010000</v>
      </c>
      <c r="C7" s="52" t="s">
        <v>16</v>
      </c>
      <c r="D7" s="53">
        <f>(SUM([1]Голосіїв!O12))/1000</f>
        <v>704381.4</v>
      </c>
      <c r="E7" s="54">
        <f>E8+E9+E11+E12+E10</f>
        <v>765282</v>
      </c>
      <c r="F7" s="54">
        <f>F8+F9+F11+F12+F10</f>
        <v>712186.9</v>
      </c>
      <c r="G7" s="54">
        <f>G8+G9+G11+G12+G10</f>
        <v>756941.09484000003</v>
      </c>
      <c r="H7" s="55">
        <f>('[1]класифікація (2011)'!C8-'[1]класифікація (2011)'!C12-'[1]класифікація (2011)'!C24)/1000</f>
        <v>93520.299014999997</v>
      </c>
      <c r="I7" s="45">
        <f t="shared" si="0"/>
        <v>44754.194840000011</v>
      </c>
      <c r="J7" s="48">
        <f>G7/F7</f>
        <v>1.0628405195883273</v>
      </c>
      <c r="K7" s="48">
        <f>G7/E7</f>
        <v>0.98910087371713962</v>
      </c>
      <c r="L7" s="49">
        <f t="shared" si="1"/>
        <v>-8340.9051599999657</v>
      </c>
      <c r="M7" s="42"/>
      <c r="N7" s="24"/>
      <c r="O7" s="24"/>
    </row>
    <row r="8" spans="1:15" s="25" customFormat="1" ht="177" customHeight="1" x14ac:dyDescent="0.45">
      <c r="A8" s="50"/>
      <c r="B8" s="56">
        <v>11010100</v>
      </c>
      <c r="C8" s="57" t="s">
        <v>17</v>
      </c>
      <c r="D8" s="58">
        <v>631281.4</v>
      </c>
      <c r="E8" s="58">
        <v>692182</v>
      </c>
      <c r="F8" s="58">
        <v>643286.9</v>
      </c>
      <c r="G8" s="55">
        <f>1680350.02039-1008210.01218</f>
        <v>672140.00821</v>
      </c>
      <c r="H8" s="55"/>
      <c r="I8" s="59">
        <f t="shared" si="0"/>
        <v>28853.108209999977</v>
      </c>
      <c r="J8" s="60">
        <f>G8/F8</f>
        <v>1.0448526282907362</v>
      </c>
      <c r="K8" s="60">
        <f>G8/E8</f>
        <v>0.97104519939842415</v>
      </c>
      <c r="L8" s="61">
        <f t="shared" si="1"/>
        <v>-20041.99179</v>
      </c>
      <c r="M8" s="42"/>
      <c r="N8" s="24"/>
      <c r="O8" s="24"/>
    </row>
    <row r="9" spans="1:15" s="25" customFormat="1" ht="306.75" customHeight="1" x14ac:dyDescent="0.45">
      <c r="A9" s="62"/>
      <c r="B9" s="56">
        <v>11010200</v>
      </c>
      <c r="C9" s="57" t="s">
        <v>18</v>
      </c>
      <c r="D9" s="58">
        <v>7200</v>
      </c>
      <c r="E9" s="58">
        <v>7200</v>
      </c>
      <c r="F9" s="58">
        <v>6900</v>
      </c>
      <c r="G9" s="55">
        <f>17748.7645-10649.25868</f>
        <v>7099.5058200000003</v>
      </c>
      <c r="H9" s="55"/>
      <c r="I9" s="59">
        <f t="shared" si="0"/>
        <v>199.50582000000031</v>
      </c>
      <c r="J9" s="60">
        <f>G9/F9</f>
        <v>1.0289138869565218</v>
      </c>
      <c r="K9" s="60">
        <f>G9/E9</f>
        <v>0.98604247500000008</v>
      </c>
      <c r="L9" s="61">
        <f t="shared" si="1"/>
        <v>-100.49417999999969</v>
      </c>
      <c r="M9" s="42"/>
      <c r="N9" s="24"/>
      <c r="O9" s="24"/>
    </row>
    <row r="10" spans="1:15" s="25" customFormat="1" ht="111" customHeight="1" x14ac:dyDescent="0.45">
      <c r="A10" s="62"/>
      <c r="B10" s="56">
        <v>11010300</v>
      </c>
      <c r="C10" s="57" t="s">
        <v>19</v>
      </c>
      <c r="D10" s="58">
        <v>0</v>
      </c>
      <c r="E10" s="58">
        <v>0</v>
      </c>
      <c r="F10" s="58">
        <v>0</v>
      </c>
      <c r="G10" s="55">
        <f>0.79284-0.4757</f>
        <v>0.31713999999999998</v>
      </c>
      <c r="H10" s="55"/>
      <c r="I10" s="59">
        <f t="shared" si="0"/>
        <v>0.31713999999999998</v>
      </c>
      <c r="J10" s="60">
        <v>0</v>
      </c>
      <c r="K10" s="60">
        <v>0</v>
      </c>
      <c r="L10" s="61">
        <f t="shared" si="1"/>
        <v>0.31713999999999998</v>
      </c>
      <c r="M10" s="42"/>
      <c r="N10" s="24"/>
      <c r="O10" s="24"/>
    </row>
    <row r="11" spans="1:15" s="25" customFormat="1" ht="176.25" customHeight="1" x14ac:dyDescent="0.45">
      <c r="A11" s="62"/>
      <c r="B11" s="56">
        <v>11010400</v>
      </c>
      <c r="C11" s="57" t="s">
        <v>20</v>
      </c>
      <c r="D11" s="58">
        <v>40000</v>
      </c>
      <c r="E11" s="58">
        <v>40000</v>
      </c>
      <c r="F11" s="58">
        <v>37300</v>
      </c>
      <c r="G11" s="55">
        <f>106972.5816-64183.54894</f>
        <v>42789.032660000004</v>
      </c>
      <c r="H11" s="55"/>
      <c r="I11" s="59">
        <f t="shared" si="0"/>
        <v>5489.0326600000044</v>
      </c>
      <c r="J11" s="60">
        <f>G11/F11</f>
        <v>1.1471590525469171</v>
      </c>
      <c r="K11" s="60">
        <f>G11/E11</f>
        <v>1.0697258165000001</v>
      </c>
      <c r="L11" s="61">
        <f t="shared" si="1"/>
        <v>2789.0326600000044</v>
      </c>
      <c r="M11" s="42"/>
      <c r="N11" s="24"/>
      <c r="O11" s="24"/>
    </row>
    <row r="12" spans="1:15" s="25" customFormat="1" ht="167.25" customHeight="1" x14ac:dyDescent="0.45">
      <c r="A12" s="62"/>
      <c r="B12" s="56">
        <v>11010500</v>
      </c>
      <c r="C12" s="57" t="s">
        <v>21</v>
      </c>
      <c r="D12" s="58">
        <v>25900</v>
      </c>
      <c r="E12" s="58">
        <v>25900</v>
      </c>
      <c r="F12" s="58">
        <v>24700</v>
      </c>
      <c r="G12" s="55">
        <f>87280.57727-52368.34626</f>
        <v>34912.231009999996</v>
      </c>
      <c r="H12" s="55"/>
      <c r="I12" s="59">
        <f t="shared" si="0"/>
        <v>10212.231009999996</v>
      </c>
      <c r="J12" s="60">
        <f>G12/F12</f>
        <v>1.4134506481781375</v>
      </c>
      <c r="K12" s="60">
        <f>G12/E12</f>
        <v>1.3479625872586871</v>
      </c>
      <c r="L12" s="61">
        <f t="shared" si="1"/>
        <v>9012.2310099999959</v>
      </c>
      <c r="M12" s="42"/>
      <c r="N12" s="24"/>
      <c r="O12" s="24"/>
    </row>
    <row r="13" spans="1:15" s="25" customFormat="1" ht="64.5" x14ac:dyDescent="0.45">
      <c r="A13" s="62"/>
      <c r="B13" s="63">
        <v>11020000</v>
      </c>
      <c r="C13" s="52" t="s">
        <v>22</v>
      </c>
      <c r="D13" s="53">
        <v>959.5</v>
      </c>
      <c r="E13" s="54">
        <f>E14+E15+E24+E16+E17+E18+E19+E20+E21+E23+E25+E26+E27+E28+E29+E30+E31</f>
        <v>144705.90000000002</v>
      </c>
      <c r="F13" s="54">
        <f>F14+F15+F24+F16+F17+F18+F19+F20+F21+F23+F25+F26+F27+F28+F29+F30+F31</f>
        <v>133341.24999999997</v>
      </c>
      <c r="G13" s="54">
        <f>G14+G15+G24+G16+G17+G18+G19+G20+G21+G23+G25+G26+G27+G28+G29+G30+G31</f>
        <v>158144.89987000011</v>
      </c>
      <c r="H13" s="55"/>
      <c r="I13" s="45">
        <f t="shared" si="0"/>
        <v>24803.649870000139</v>
      </c>
      <c r="J13" s="48">
        <f>G13/F13</f>
        <v>1.1860163293054486</v>
      </c>
      <c r="K13" s="48">
        <f>G13/E13</f>
        <v>1.0928711259872617</v>
      </c>
      <c r="L13" s="49">
        <f t="shared" si="1"/>
        <v>13438.999870000087</v>
      </c>
      <c r="M13" s="42"/>
      <c r="N13" s="24"/>
      <c r="O13" s="24"/>
    </row>
    <row r="14" spans="1:15" s="25" customFormat="1" ht="122.25" customHeight="1" x14ac:dyDescent="0.45">
      <c r="A14" s="62"/>
      <c r="B14" s="56">
        <v>11020200</v>
      </c>
      <c r="C14" s="57" t="s">
        <v>23</v>
      </c>
      <c r="D14" s="58">
        <v>487.5</v>
      </c>
      <c r="E14" s="58">
        <f>487.5+472</f>
        <v>959.5</v>
      </c>
      <c r="F14" s="58">
        <v>932.4</v>
      </c>
      <c r="G14" s="55">
        <v>831.62106000000006</v>
      </c>
      <c r="H14" s="55"/>
      <c r="I14" s="59">
        <f t="shared" si="0"/>
        <v>-100.77893999999992</v>
      </c>
      <c r="J14" s="60">
        <f>G14/F14</f>
        <v>0.89191447876447882</v>
      </c>
      <c r="K14" s="60">
        <f>G14/E14</f>
        <v>0.86672335591453886</v>
      </c>
      <c r="L14" s="61">
        <f t="shared" si="1"/>
        <v>-127.87893999999994</v>
      </c>
      <c r="M14" s="42"/>
      <c r="N14" s="24"/>
      <c r="O14" s="24"/>
    </row>
    <row r="15" spans="1:15" s="25" customFormat="1" ht="126.75" customHeight="1" x14ac:dyDescent="0.45">
      <c r="A15" s="62"/>
      <c r="B15" s="56">
        <v>11020202</v>
      </c>
      <c r="C15" s="57" t="s">
        <v>24</v>
      </c>
      <c r="D15" s="58"/>
      <c r="E15" s="58">
        <v>0</v>
      </c>
      <c r="F15" s="58">
        <v>0</v>
      </c>
      <c r="G15" s="55">
        <v>131.68600000000001</v>
      </c>
      <c r="H15" s="55"/>
      <c r="I15" s="59">
        <f t="shared" si="0"/>
        <v>131.68600000000001</v>
      </c>
      <c r="J15" s="60">
        <v>0</v>
      </c>
      <c r="K15" s="60">
        <v>0</v>
      </c>
      <c r="L15" s="61">
        <f t="shared" si="1"/>
        <v>131.68600000000001</v>
      </c>
      <c r="M15" s="42"/>
      <c r="N15" s="24"/>
      <c r="O15" s="24"/>
    </row>
    <row r="16" spans="1:15" s="25" customFormat="1" ht="129.75" customHeight="1" x14ac:dyDescent="0.45">
      <c r="A16" s="62"/>
      <c r="B16" s="56">
        <v>11020300</v>
      </c>
      <c r="C16" s="57" t="s">
        <v>25</v>
      </c>
      <c r="D16" s="58"/>
      <c r="E16" s="58">
        <f>53851.3+32019.9</f>
        <v>85871.200000000012</v>
      </c>
      <c r="F16" s="58">
        <v>77871.199999999997</v>
      </c>
      <c r="G16" s="55">
        <f>777239.20645-699515.28577</f>
        <v>77723.920680000097</v>
      </c>
      <c r="H16" s="55"/>
      <c r="I16" s="59">
        <f t="shared" si="0"/>
        <v>-147.2793199998996</v>
      </c>
      <c r="J16" s="60">
        <f t="shared" ref="J16:J23" si="2">G16/F16</f>
        <v>0.99810868048778112</v>
      </c>
      <c r="K16" s="60">
        <f t="shared" ref="K16:K32" si="3">G16/E16</f>
        <v>0.90512209774639329</v>
      </c>
      <c r="L16" s="61">
        <f t="shared" si="1"/>
        <v>-8147.2793199999142</v>
      </c>
      <c r="M16" s="42"/>
      <c r="N16" s="24"/>
      <c r="O16" s="24"/>
    </row>
    <row r="17" spans="1:15" s="25" customFormat="1" ht="70.5" customHeight="1" x14ac:dyDescent="0.45">
      <c r="A17" s="62"/>
      <c r="B17" s="56">
        <v>11020500</v>
      </c>
      <c r="C17" s="57" t="s">
        <v>26</v>
      </c>
      <c r="D17" s="58"/>
      <c r="E17" s="58">
        <f>10205.9+345.5</f>
        <v>10551.4</v>
      </c>
      <c r="F17" s="58">
        <v>10028.9</v>
      </c>
      <c r="G17" s="55">
        <f>127116.55266-114404.89719</f>
        <v>12711.655469999998</v>
      </c>
      <c r="H17" s="55"/>
      <c r="I17" s="59">
        <f t="shared" si="0"/>
        <v>2682.7554699999982</v>
      </c>
      <c r="J17" s="60">
        <f t="shared" si="2"/>
        <v>1.2675024648765068</v>
      </c>
      <c r="K17" s="60">
        <f t="shared" si="3"/>
        <v>1.2047363828496691</v>
      </c>
      <c r="L17" s="61">
        <f t="shared" si="1"/>
        <v>2160.2554699999982</v>
      </c>
      <c r="M17" s="42"/>
      <c r="N17" s="24"/>
      <c r="O17" s="24"/>
    </row>
    <row r="18" spans="1:15" s="25" customFormat="1" ht="129" customHeight="1" x14ac:dyDescent="0.45">
      <c r="A18" s="62"/>
      <c r="B18" s="56">
        <v>11020600</v>
      </c>
      <c r="C18" s="57" t="s">
        <v>27</v>
      </c>
      <c r="D18" s="58"/>
      <c r="E18" s="58">
        <f>3343.9+3254.6</f>
        <v>6598.5</v>
      </c>
      <c r="F18" s="58">
        <v>6381.1</v>
      </c>
      <c r="G18" s="55">
        <f>184687.56772-166218.81096</f>
        <v>18468.756759999989</v>
      </c>
      <c r="H18" s="55"/>
      <c r="I18" s="59">
        <f t="shared" si="0"/>
        <v>12087.656759999989</v>
      </c>
      <c r="J18" s="60">
        <f t="shared" si="2"/>
        <v>2.8942904452210416</v>
      </c>
      <c r="K18" s="60">
        <f t="shared" si="3"/>
        <v>2.7989325998332939</v>
      </c>
      <c r="L18" s="61">
        <f t="shared" si="1"/>
        <v>11870.256759999989</v>
      </c>
      <c r="M18" s="42"/>
      <c r="N18" s="24"/>
      <c r="O18" s="24"/>
    </row>
    <row r="19" spans="1:15" s="25" customFormat="1" ht="130.5" customHeight="1" x14ac:dyDescent="0.45">
      <c r="A19" s="62"/>
      <c r="B19" s="56">
        <v>11020700</v>
      </c>
      <c r="C19" s="57" t="s">
        <v>28</v>
      </c>
      <c r="D19" s="58"/>
      <c r="E19" s="58">
        <f>652.2+1964.8</f>
        <v>2617</v>
      </c>
      <c r="F19" s="58">
        <v>2446.9</v>
      </c>
      <c r="G19" s="55">
        <f>86585.78744-77927.20869</f>
        <v>8658.5787500000006</v>
      </c>
      <c r="H19" s="55"/>
      <c r="I19" s="59">
        <f t="shared" si="0"/>
        <v>6211.6787500000009</v>
      </c>
      <c r="J19" s="60">
        <f t="shared" si="2"/>
        <v>3.5385911765907885</v>
      </c>
      <c r="K19" s="60">
        <f t="shared" si="3"/>
        <v>3.3085895108903327</v>
      </c>
      <c r="L19" s="61">
        <f t="shared" si="1"/>
        <v>6041.5787500000006</v>
      </c>
      <c r="M19" s="42"/>
      <c r="N19" s="24"/>
      <c r="O19" s="24"/>
    </row>
    <row r="20" spans="1:15" s="25" customFormat="1" ht="177" customHeight="1" x14ac:dyDescent="0.45">
      <c r="A20" s="62"/>
      <c r="B20" s="56">
        <v>11020900</v>
      </c>
      <c r="C20" s="57" t="s">
        <v>29</v>
      </c>
      <c r="D20" s="58"/>
      <c r="E20" s="58">
        <f>56+11.6</f>
        <v>67.599999999999994</v>
      </c>
      <c r="F20" s="58">
        <v>63.1</v>
      </c>
      <c r="G20" s="55">
        <f>1271.03602-1143.93241</f>
        <v>127.10361000000012</v>
      </c>
      <c r="H20" s="55"/>
      <c r="I20" s="59">
        <f t="shared" si="0"/>
        <v>64.003610000000123</v>
      </c>
      <c r="J20" s="60">
        <f t="shared" si="2"/>
        <v>2.0143202852614914</v>
      </c>
      <c r="K20" s="60">
        <f t="shared" si="3"/>
        <v>1.8802309171597651</v>
      </c>
      <c r="L20" s="61">
        <f t="shared" si="1"/>
        <v>59.503610000000123</v>
      </c>
      <c r="M20" s="42"/>
      <c r="N20" s="24"/>
      <c r="O20" s="24"/>
    </row>
    <row r="21" spans="1:15" s="25" customFormat="1" ht="84" customHeight="1" x14ac:dyDescent="0.45">
      <c r="A21" s="62"/>
      <c r="B21" s="56">
        <v>11021000</v>
      </c>
      <c r="C21" s="57" t="s">
        <v>30</v>
      </c>
      <c r="D21" s="58"/>
      <c r="E21" s="58">
        <f>20928.2+17007.3</f>
        <v>37935.5</v>
      </c>
      <c r="F21" s="58">
        <v>35519.25</v>
      </c>
      <c r="G21" s="55">
        <f>389038.98193-350135.08357</f>
        <v>38903.898359999992</v>
      </c>
      <c r="H21" s="55"/>
      <c r="I21" s="59">
        <f t="shared" si="0"/>
        <v>3384.648359999992</v>
      </c>
      <c r="J21" s="60">
        <f t="shared" si="2"/>
        <v>1.0952905356954326</v>
      </c>
      <c r="K21" s="60">
        <f t="shared" si="3"/>
        <v>1.0255274969355879</v>
      </c>
      <c r="L21" s="61">
        <f t="shared" si="1"/>
        <v>968.39835999999195</v>
      </c>
      <c r="M21" s="42"/>
      <c r="N21" s="24"/>
      <c r="O21" s="24"/>
    </row>
    <row r="22" spans="1:15" s="25" customFormat="1" ht="84" customHeight="1" x14ac:dyDescent="0.45">
      <c r="A22" s="62"/>
      <c r="B22" s="56">
        <v>11021100</v>
      </c>
      <c r="C22" s="57"/>
      <c r="D22" s="58"/>
      <c r="E22" s="58"/>
      <c r="F22" s="58">
        <v>0</v>
      </c>
      <c r="G22" s="55">
        <f>0.4-0.36</f>
        <v>4.0000000000000036E-2</v>
      </c>
      <c r="H22" s="55"/>
      <c r="I22" s="59"/>
      <c r="J22" s="60"/>
      <c r="K22" s="60"/>
      <c r="L22" s="61"/>
      <c r="M22" s="42"/>
      <c r="N22" s="24"/>
      <c r="O22" s="24"/>
    </row>
    <row r="23" spans="1:15" s="25" customFormat="1" ht="64.5" x14ac:dyDescent="0.45">
      <c r="A23" s="62"/>
      <c r="B23" s="56">
        <v>11021600</v>
      </c>
      <c r="C23" s="57" t="s">
        <v>31</v>
      </c>
      <c r="D23" s="58"/>
      <c r="E23" s="58">
        <f>54.3+50.9</f>
        <v>105.19999999999999</v>
      </c>
      <c r="F23" s="58">
        <v>98.4</v>
      </c>
      <c r="G23" s="55">
        <f>5876.79171-5289.11253</f>
        <v>587.67918000000009</v>
      </c>
      <c r="H23" s="55"/>
      <c r="I23" s="59">
        <f t="shared" si="0"/>
        <v>489.27918000000011</v>
      </c>
      <c r="J23" s="60">
        <f t="shared" si="2"/>
        <v>5.9723493902439033</v>
      </c>
      <c r="K23" s="60">
        <f t="shared" si="3"/>
        <v>5.5863039923954387</v>
      </c>
      <c r="L23" s="61">
        <f t="shared" si="1"/>
        <v>482.4791800000001</v>
      </c>
      <c r="M23" s="42"/>
      <c r="N23" s="24"/>
      <c r="O23" s="24"/>
    </row>
    <row r="24" spans="1:15" s="25" customFormat="1" ht="156" customHeight="1" x14ac:dyDescent="0.45">
      <c r="A24" s="62"/>
      <c r="B24" s="56" t="s">
        <v>32</v>
      </c>
      <c r="C24" s="57" t="s">
        <v>33</v>
      </c>
      <c r="D24" s="58">
        <v>472</v>
      </c>
      <c r="E24" s="58">
        <v>0</v>
      </c>
      <c r="F24" s="58">
        <v>0</v>
      </c>
      <c r="G24" s="55">
        <v>0</v>
      </c>
      <c r="H24" s="55"/>
      <c r="I24" s="59">
        <f t="shared" si="0"/>
        <v>0</v>
      </c>
      <c r="J24" s="60">
        <v>0</v>
      </c>
      <c r="K24" s="60">
        <v>0</v>
      </c>
      <c r="L24" s="61">
        <f t="shared" si="1"/>
        <v>0</v>
      </c>
      <c r="M24" s="42"/>
      <c r="N24" s="24"/>
      <c r="O24" s="24"/>
    </row>
    <row r="25" spans="1:15" s="25" customFormat="1" ht="158.25" customHeight="1" x14ac:dyDescent="0.45">
      <c r="A25" s="62"/>
      <c r="B25" s="56">
        <v>11023300</v>
      </c>
      <c r="C25" s="57" t="s">
        <v>34</v>
      </c>
      <c r="D25" s="58"/>
      <c r="E25" s="58">
        <v>0</v>
      </c>
      <c r="F25" s="58">
        <v>0</v>
      </c>
      <c r="G25" s="55">
        <v>0</v>
      </c>
      <c r="H25" s="55"/>
      <c r="I25" s="59">
        <f t="shared" si="0"/>
        <v>0</v>
      </c>
      <c r="J25" s="60">
        <v>0</v>
      </c>
      <c r="K25" s="60">
        <v>0</v>
      </c>
      <c r="L25" s="61">
        <f t="shared" si="1"/>
        <v>0</v>
      </c>
      <c r="M25" s="42"/>
      <c r="N25" s="24"/>
      <c r="O25" s="24"/>
    </row>
    <row r="26" spans="1:15" s="25" customFormat="1" ht="96.75" customHeight="1" x14ac:dyDescent="0.45">
      <c r="A26" s="62"/>
      <c r="B26" s="56">
        <v>11023500</v>
      </c>
      <c r="C26" s="57" t="s">
        <v>35</v>
      </c>
      <c r="D26" s="58"/>
      <c r="E26" s="58">
        <v>0</v>
      </c>
      <c r="F26" s="58">
        <v>0</v>
      </c>
      <c r="G26" s="64">
        <v>0</v>
      </c>
      <c r="H26" s="55"/>
      <c r="I26" s="59">
        <f t="shared" si="0"/>
        <v>0</v>
      </c>
      <c r="J26" s="60">
        <v>0</v>
      </c>
      <c r="K26" s="60">
        <v>0</v>
      </c>
      <c r="L26" s="61">
        <f t="shared" si="1"/>
        <v>0</v>
      </c>
      <c r="M26" s="42"/>
      <c r="N26" s="24"/>
      <c r="O26" s="24"/>
    </row>
    <row r="27" spans="1:15" s="25" customFormat="1" ht="164.25" customHeight="1" x14ac:dyDescent="0.45">
      <c r="A27" s="62"/>
      <c r="B27" s="56">
        <v>11023600</v>
      </c>
      <c r="C27" s="57" t="s">
        <v>36</v>
      </c>
      <c r="D27" s="58"/>
      <c r="E27" s="58">
        <v>0</v>
      </c>
      <c r="F27" s="58">
        <v>0</v>
      </c>
      <c r="G27" s="55">
        <v>0</v>
      </c>
      <c r="H27" s="55"/>
      <c r="I27" s="59">
        <f t="shared" si="0"/>
        <v>0</v>
      </c>
      <c r="J27" s="60">
        <v>0</v>
      </c>
      <c r="K27" s="60">
        <v>0</v>
      </c>
      <c r="L27" s="61">
        <f t="shared" si="1"/>
        <v>0</v>
      </c>
      <c r="M27" s="42"/>
      <c r="N27" s="24"/>
      <c r="O27" s="24"/>
    </row>
    <row r="28" spans="1:15" s="25" customFormat="1" ht="159.75" customHeight="1" x14ac:dyDescent="0.45">
      <c r="A28" s="62"/>
      <c r="B28" s="56">
        <v>11023700</v>
      </c>
      <c r="C28" s="57" t="s">
        <v>37</v>
      </c>
      <c r="D28" s="58"/>
      <c r="E28" s="58">
        <v>0</v>
      </c>
      <c r="F28" s="58">
        <v>0</v>
      </c>
      <c r="G28" s="55">
        <v>0</v>
      </c>
      <c r="H28" s="55"/>
      <c r="I28" s="59">
        <f t="shared" si="0"/>
        <v>0</v>
      </c>
      <c r="J28" s="60">
        <v>0</v>
      </c>
      <c r="K28" s="60">
        <v>0</v>
      </c>
      <c r="L28" s="61">
        <f t="shared" si="1"/>
        <v>0</v>
      </c>
      <c r="M28" s="42"/>
      <c r="N28" s="24"/>
      <c r="O28" s="24"/>
    </row>
    <row r="29" spans="1:15" s="25" customFormat="1" ht="198.75" customHeight="1" x14ac:dyDescent="0.45">
      <c r="A29" s="62"/>
      <c r="B29" s="56">
        <v>11023900</v>
      </c>
      <c r="C29" s="57" t="s">
        <v>38</v>
      </c>
      <c r="D29" s="58"/>
      <c r="E29" s="58">
        <v>0</v>
      </c>
      <c r="F29" s="58">
        <v>0</v>
      </c>
      <c r="G29" s="55">
        <v>0</v>
      </c>
      <c r="H29" s="55"/>
      <c r="I29" s="59">
        <f t="shared" si="0"/>
        <v>0</v>
      </c>
      <c r="J29" s="60">
        <v>0</v>
      </c>
      <c r="K29" s="60">
        <v>0</v>
      </c>
      <c r="L29" s="61">
        <f t="shared" si="1"/>
        <v>0</v>
      </c>
      <c r="M29" s="42"/>
      <c r="N29" s="24"/>
      <c r="O29" s="24"/>
    </row>
    <row r="30" spans="1:15" s="25" customFormat="1" ht="123" x14ac:dyDescent="0.45">
      <c r="A30" s="62"/>
      <c r="B30" s="56">
        <v>11024000</v>
      </c>
      <c r="C30" s="57" t="s">
        <v>39</v>
      </c>
      <c r="D30" s="58"/>
      <c r="E30" s="58">
        <v>0</v>
      </c>
      <c r="F30" s="58">
        <v>0</v>
      </c>
      <c r="G30" s="55">
        <v>0</v>
      </c>
      <c r="H30" s="55"/>
      <c r="I30" s="59">
        <f t="shared" si="0"/>
        <v>0</v>
      </c>
      <c r="J30" s="60">
        <v>0</v>
      </c>
      <c r="K30" s="60">
        <v>0</v>
      </c>
      <c r="L30" s="61">
        <f t="shared" si="1"/>
        <v>0</v>
      </c>
      <c r="M30" s="42"/>
      <c r="N30" s="24"/>
      <c r="O30" s="24"/>
    </row>
    <row r="31" spans="1:15" s="25" customFormat="1" ht="184.5" x14ac:dyDescent="0.45">
      <c r="A31" s="62"/>
      <c r="B31" s="56">
        <v>11024600</v>
      </c>
      <c r="C31" s="57" t="s">
        <v>40</v>
      </c>
      <c r="D31" s="58"/>
      <c r="E31" s="58">
        <v>0</v>
      </c>
      <c r="F31" s="58">
        <v>0</v>
      </c>
      <c r="G31" s="55">
        <v>0</v>
      </c>
      <c r="H31" s="55"/>
      <c r="I31" s="59">
        <f t="shared" si="0"/>
        <v>0</v>
      </c>
      <c r="J31" s="60">
        <v>0</v>
      </c>
      <c r="K31" s="60">
        <v>0</v>
      </c>
      <c r="L31" s="61">
        <f t="shared" si="1"/>
        <v>0</v>
      </c>
      <c r="M31" s="42"/>
      <c r="N31" s="24"/>
      <c r="O31" s="24"/>
    </row>
    <row r="32" spans="1:15" s="25" customFormat="1" ht="107.25" customHeight="1" x14ac:dyDescent="0.45">
      <c r="A32" s="62"/>
      <c r="B32" s="63">
        <v>13000000</v>
      </c>
      <c r="C32" s="65" t="s">
        <v>41</v>
      </c>
      <c r="D32" s="53">
        <v>7626.9</v>
      </c>
      <c r="E32" s="54">
        <f>E33+E35+E40+E43</f>
        <v>13639.400000000001</v>
      </c>
      <c r="F32" s="54">
        <f>F33+F35+F40+F43</f>
        <v>13244.1</v>
      </c>
      <c r="G32" s="54">
        <f>G33+G35+G40+G43</f>
        <v>16093.708089999998</v>
      </c>
      <c r="H32" s="55"/>
      <c r="I32" s="45">
        <f t="shared" si="0"/>
        <v>2849.6080899999979</v>
      </c>
      <c r="J32" s="48">
        <f>G32/F32</f>
        <v>1.2151605688570759</v>
      </c>
      <c r="K32" s="48">
        <f t="shared" si="3"/>
        <v>1.179942526064196</v>
      </c>
      <c r="L32" s="49">
        <f t="shared" si="1"/>
        <v>2454.3080899999968</v>
      </c>
      <c r="M32" s="42"/>
      <c r="N32" s="24"/>
      <c r="O32" s="24"/>
    </row>
    <row r="33" spans="1:15" s="25" customFormat="1" ht="114.75" customHeight="1" x14ac:dyDescent="0.45">
      <c r="A33" s="62"/>
      <c r="B33" s="51">
        <v>13010000</v>
      </c>
      <c r="C33" s="52" t="s">
        <v>42</v>
      </c>
      <c r="D33" s="58">
        <v>0</v>
      </c>
      <c r="E33" s="58"/>
      <c r="F33" s="58">
        <v>0</v>
      </c>
      <c r="G33" s="66">
        <f>G34</f>
        <v>58.214959999999998</v>
      </c>
      <c r="H33" s="55"/>
      <c r="I33" s="59">
        <f t="shared" si="0"/>
        <v>58.214959999999998</v>
      </c>
      <c r="J33" s="60">
        <v>0</v>
      </c>
      <c r="K33" s="60">
        <v>0</v>
      </c>
      <c r="L33" s="61">
        <f t="shared" si="1"/>
        <v>58.214959999999998</v>
      </c>
      <c r="M33" s="42"/>
      <c r="N33" s="24"/>
      <c r="O33" s="24"/>
    </row>
    <row r="34" spans="1:15" s="25" customFormat="1" ht="306" customHeight="1" x14ac:dyDescent="0.45">
      <c r="A34" s="62"/>
      <c r="B34" s="67">
        <v>13010200</v>
      </c>
      <c r="C34" s="57" t="s">
        <v>43</v>
      </c>
      <c r="D34" s="58">
        <v>0</v>
      </c>
      <c r="E34" s="58"/>
      <c r="F34" s="58">
        <v>0</v>
      </c>
      <c r="G34" s="55">
        <v>58.214959999999998</v>
      </c>
      <c r="H34" s="55"/>
      <c r="I34" s="59">
        <f t="shared" si="0"/>
        <v>58.214959999999998</v>
      </c>
      <c r="J34" s="60">
        <v>0</v>
      </c>
      <c r="K34" s="60">
        <v>0</v>
      </c>
      <c r="L34" s="61">
        <f t="shared" si="1"/>
        <v>58.214959999999998</v>
      </c>
      <c r="M34" s="42"/>
      <c r="N34" s="24"/>
      <c r="O34" s="24"/>
    </row>
    <row r="35" spans="1:15" s="25" customFormat="1" ht="143.25" customHeight="1" x14ac:dyDescent="0.45">
      <c r="A35" s="62"/>
      <c r="B35" s="51">
        <v>13020000</v>
      </c>
      <c r="C35" s="52" t="s">
        <v>44</v>
      </c>
      <c r="D35" s="68">
        <v>6555.9</v>
      </c>
      <c r="E35" s="66">
        <f>E36+E37+E38+E39</f>
        <v>13219.6</v>
      </c>
      <c r="F35" s="66">
        <f>F36+F37+F38+F39</f>
        <v>12845</v>
      </c>
      <c r="G35" s="66">
        <f>G36+G37+G38+G39</f>
        <v>15108.488699999998</v>
      </c>
      <c r="H35" s="55"/>
      <c r="I35" s="59">
        <f t="shared" si="0"/>
        <v>2263.4886999999981</v>
      </c>
      <c r="J35" s="60">
        <f>G35/F35</f>
        <v>1.1762155469054105</v>
      </c>
      <c r="K35" s="60">
        <f>G35/E35</f>
        <v>1.1428854655208931</v>
      </c>
      <c r="L35" s="61">
        <f t="shared" si="1"/>
        <v>1888.8886999999977</v>
      </c>
      <c r="M35" s="42"/>
      <c r="N35" s="24"/>
      <c r="O35" s="24"/>
    </row>
    <row r="36" spans="1:15" s="25" customFormat="1" ht="189.75" customHeight="1" x14ac:dyDescent="0.45">
      <c r="A36" s="62"/>
      <c r="B36" s="67">
        <v>13020100</v>
      </c>
      <c r="C36" s="57" t="s">
        <v>45</v>
      </c>
      <c r="D36" s="58">
        <v>6555.4</v>
      </c>
      <c r="E36" s="58">
        <v>13219.1</v>
      </c>
      <c r="F36" s="58">
        <v>12844.7</v>
      </c>
      <c r="G36" s="55">
        <f>30213.30864-15106.65442</f>
        <v>15106.654219999999</v>
      </c>
      <c r="H36" s="55"/>
      <c r="I36" s="59">
        <f t="shared" si="0"/>
        <v>2261.9542199999978</v>
      </c>
      <c r="J36" s="60">
        <f>G36/F36</f>
        <v>1.1761001985254618</v>
      </c>
      <c r="K36" s="60">
        <f>G36/E36</f>
        <v>1.1427899191321647</v>
      </c>
      <c r="L36" s="61">
        <f t="shared" si="1"/>
        <v>1887.5542199999982</v>
      </c>
      <c r="M36" s="42"/>
      <c r="N36" s="24"/>
      <c r="O36" s="24"/>
    </row>
    <row r="37" spans="1:15" s="25" customFormat="1" ht="120" customHeight="1" x14ac:dyDescent="0.45">
      <c r="A37" s="62"/>
      <c r="B37" s="67">
        <v>13020200</v>
      </c>
      <c r="C37" s="57" t="s">
        <v>46</v>
      </c>
      <c r="D37" s="58">
        <v>0.5</v>
      </c>
      <c r="E37" s="58">
        <v>0.5</v>
      </c>
      <c r="F37" s="58">
        <v>0.3</v>
      </c>
      <c r="G37" s="55">
        <v>3.218E-2</v>
      </c>
      <c r="H37" s="55"/>
      <c r="I37" s="59">
        <f t="shared" si="0"/>
        <v>-0.26782</v>
      </c>
      <c r="J37" s="60">
        <f>G37/F37</f>
        <v>0.10726666666666668</v>
      </c>
      <c r="K37" s="60">
        <f>G37/E37</f>
        <v>6.4360000000000001E-2</v>
      </c>
      <c r="L37" s="61">
        <f t="shared" si="1"/>
        <v>-0.46782000000000001</v>
      </c>
      <c r="M37" s="42"/>
      <c r="N37" s="24"/>
      <c r="O37" s="24"/>
    </row>
    <row r="38" spans="1:15" s="25" customFormat="1" ht="193.5" customHeight="1" x14ac:dyDescent="0.45">
      <c r="A38" s="62"/>
      <c r="B38" s="67">
        <v>13020401</v>
      </c>
      <c r="C38" s="57" t="s">
        <v>47</v>
      </c>
      <c r="D38" s="58"/>
      <c r="E38" s="58"/>
      <c r="F38" s="58">
        <v>0</v>
      </c>
      <c r="G38" s="55">
        <f>1.5386-0.7693</f>
        <v>0.76929999999999998</v>
      </c>
      <c r="H38" s="55"/>
      <c r="I38" s="59">
        <f t="shared" si="0"/>
        <v>0.76929999999999998</v>
      </c>
      <c r="J38" s="60">
        <v>0</v>
      </c>
      <c r="K38" s="60">
        <v>0</v>
      </c>
      <c r="L38" s="61">
        <f t="shared" si="1"/>
        <v>0.76929999999999998</v>
      </c>
      <c r="M38" s="42"/>
      <c r="N38" s="24"/>
      <c r="O38" s="24"/>
    </row>
    <row r="39" spans="1:15" s="25" customFormat="1" ht="185.25" customHeight="1" x14ac:dyDescent="0.45">
      <c r="A39" s="62"/>
      <c r="B39" s="67">
        <v>13020600</v>
      </c>
      <c r="C39" s="57" t="s">
        <v>48</v>
      </c>
      <c r="D39" s="58"/>
      <c r="E39" s="58"/>
      <c r="F39" s="58">
        <v>0</v>
      </c>
      <c r="G39" s="55">
        <f>2.06601-1.03301</f>
        <v>1.0329999999999999</v>
      </c>
      <c r="H39" s="55"/>
      <c r="I39" s="59">
        <f t="shared" si="0"/>
        <v>1.0329999999999999</v>
      </c>
      <c r="J39" s="60">
        <v>0</v>
      </c>
      <c r="K39" s="60">
        <v>0</v>
      </c>
      <c r="L39" s="61">
        <f t="shared" si="1"/>
        <v>1.0329999999999999</v>
      </c>
      <c r="M39" s="42"/>
      <c r="N39" s="24"/>
      <c r="O39" s="24"/>
    </row>
    <row r="40" spans="1:15" s="25" customFormat="1" ht="84.75" customHeight="1" x14ac:dyDescent="0.45">
      <c r="A40" s="62"/>
      <c r="B40" s="63">
        <v>13030000</v>
      </c>
      <c r="C40" s="65" t="s">
        <v>49</v>
      </c>
      <c r="D40" s="53">
        <v>1070.8</v>
      </c>
      <c r="E40" s="69">
        <f>E42+E41</f>
        <v>419.6</v>
      </c>
      <c r="F40" s="69">
        <f>F42+F41</f>
        <v>398.9</v>
      </c>
      <c r="G40" s="54">
        <f>G42+G41</f>
        <v>924.91395</v>
      </c>
      <c r="H40" s="55"/>
      <c r="I40" s="45">
        <f t="shared" si="0"/>
        <v>526.01395000000002</v>
      </c>
      <c r="J40" s="48">
        <f>G40/F40</f>
        <v>2.3186611932815242</v>
      </c>
      <c r="K40" s="48">
        <f>G40/E40</f>
        <v>2.2042753813155387</v>
      </c>
      <c r="L40" s="49">
        <f t="shared" si="1"/>
        <v>505.31394999999998</v>
      </c>
      <c r="M40" s="42"/>
      <c r="N40" s="24"/>
      <c r="O40" s="24"/>
    </row>
    <row r="41" spans="1:15" s="25" customFormat="1" ht="184.5" x14ac:dyDescent="0.45">
      <c r="A41" s="62"/>
      <c r="B41" s="67">
        <v>13030100</v>
      </c>
      <c r="C41" s="57" t="s">
        <v>50</v>
      </c>
      <c r="D41" s="58">
        <v>165.8</v>
      </c>
      <c r="E41" s="58">
        <v>136.27000000000001</v>
      </c>
      <c r="F41" s="58">
        <v>115.57</v>
      </c>
      <c r="G41" s="55">
        <f>456.36814-342.27595</f>
        <v>114.09218999999996</v>
      </c>
      <c r="H41" s="55"/>
      <c r="I41" s="59">
        <f t="shared" si="0"/>
        <v>-1.4778100000000336</v>
      </c>
      <c r="J41" s="60">
        <f>G41/F41</f>
        <v>0.9872128580081333</v>
      </c>
      <c r="K41" s="60">
        <f>G41/E41</f>
        <v>0.83725097233433587</v>
      </c>
      <c r="L41" s="61">
        <f t="shared" si="1"/>
        <v>-22.177810000000051</v>
      </c>
      <c r="M41" s="42"/>
      <c r="N41" s="24"/>
      <c r="O41" s="24"/>
    </row>
    <row r="42" spans="1:15" s="25" customFormat="1" ht="156" customHeight="1" x14ac:dyDescent="0.45">
      <c r="A42" s="62"/>
      <c r="B42" s="67">
        <v>13030200</v>
      </c>
      <c r="C42" s="57" t="s">
        <v>51</v>
      </c>
      <c r="D42" s="58">
        <v>905</v>
      </c>
      <c r="E42" s="58">
        <v>283.33</v>
      </c>
      <c r="F42" s="70">
        <v>283.33</v>
      </c>
      <c r="G42" s="55">
        <v>810.82176000000004</v>
      </c>
      <c r="H42" s="55"/>
      <c r="I42" s="59">
        <f t="shared" si="0"/>
        <v>527.49176000000011</v>
      </c>
      <c r="J42" s="60">
        <f>G42/F42</f>
        <v>2.8617575265591362</v>
      </c>
      <c r="K42" s="60">
        <f>G42/E42</f>
        <v>2.8617575265591362</v>
      </c>
      <c r="L42" s="61">
        <f t="shared" si="1"/>
        <v>527.49176000000011</v>
      </c>
      <c r="M42" s="42"/>
      <c r="N42" s="24"/>
      <c r="O42" s="24"/>
    </row>
    <row r="43" spans="1:15" s="25" customFormat="1" ht="123.75" customHeight="1" x14ac:dyDescent="0.45">
      <c r="A43" s="62"/>
      <c r="B43" s="51">
        <v>13070000</v>
      </c>
      <c r="C43" s="52" t="s">
        <v>52</v>
      </c>
      <c r="D43" s="53">
        <v>0.2</v>
      </c>
      <c r="E43" s="53">
        <v>0.2</v>
      </c>
      <c r="F43" s="66">
        <f>F44</f>
        <v>0.2</v>
      </c>
      <c r="G43" s="66">
        <f>G44</f>
        <v>2.0904799999999999</v>
      </c>
      <c r="H43" s="55"/>
      <c r="I43" s="59">
        <f t="shared" si="0"/>
        <v>1.8904799999999999</v>
      </c>
      <c r="J43" s="60">
        <f>G43/F43</f>
        <v>10.452399999999999</v>
      </c>
      <c r="K43" s="60">
        <f>G43/E43</f>
        <v>10.452399999999999</v>
      </c>
      <c r="L43" s="61">
        <f t="shared" si="1"/>
        <v>1.8904799999999999</v>
      </c>
      <c r="M43" s="42"/>
      <c r="N43" s="24"/>
      <c r="O43" s="24"/>
    </row>
    <row r="44" spans="1:15" s="25" customFormat="1" ht="121.5" customHeight="1" x14ac:dyDescent="0.45">
      <c r="A44" s="62"/>
      <c r="B44" s="67">
        <v>13070200</v>
      </c>
      <c r="C44" s="57" t="s">
        <v>53</v>
      </c>
      <c r="D44" s="58">
        <v>0.2</v>
      </c>
      <c r="E44" s="58">
        <v>0.2</v>
      </c>
      <c r="F44" s="58">
        <v>0.2</v>
      </c>
      <c r="G44" s="55">
        <v>2.0904799999999999</v>
      </c>
      <c r="H44" s="55"/>
      <c r="I44" s="59">
        <f t="shared" si="0"/>
        <v>1.8904799999999999</v>
      </c>
      <c r="J44" s="60">
        <f>G44/F44</f>
        <v>10.452399999999999</v>
      </c>
      <c r="K44" s="60">
        <v>0</v>
      </c>
      <c r="L44" s="61">
        <f t="shared" si="1"/>
        <v>1.8904799999999999</v>
      </c>
      <c r="M44" s="42"/>
      <c r="N44" s="24"/>
      <c r="O44" s="24"/>
    </row>
    <row r="45" spans="1:15" s="25" customFormat="1" ht="87.75" customHeight="1" x14ac:dyDescent="0.5">
      <c r="A45" s="62"/>
      <c r="B45" s="63">
        <v>14000000</v>
      </c>
      <c r="C45" s="65" t="s">
        <v>54</v>
      </c>
      <c r="D45" s="53"/>
      <c r="E45" s="54">
        <f>E46</f>
        <v>105700</v>
      </c>
      <c r="F45" s="54">
        <f>F46</f>
        <v>95500</v>
      </c>
      <c r="G45" s="54">
        <f>G46</f>
        <v>104782.51931</v>
      </c>
      <c r="H45" s="55"/>
      <c r="I45" s="45">
        <f t="shared" si="0"/>
        <v>9282.5193100000033</v>
      </c>
      <c r="J45" s="48">
        <v>0</v>
      </c>
      <c r="K45" s="48">
        <f>G45/E45</f>
        <v>0.9913199556291391</v>
      </c>
      <c r="L45" s="49">
        <f t="shared" si="1"/>
        <v>-917.48068999999668</v>
      </c>
      <c r="M45" s="71"/>
      <c r="N45" s="24"/>
      <c r="O45" s="24"/>
    </row>
    <row r="46" spans="1:15" s="25" customFormat="1" ht="177" customHeight="1" x14ac:dyDescent="0.45">
      <c r="A46" s="62"/>
      <c r="B46" s="67">
        <v>14040001</v>
      </c>
      <c r="C46" s="57" t="s">
        <v>55</v>
      </c>
      <c r="D46" s="58"/>
      <c r="E46" s="58">
        <v>105700</v>
      </c>
      <c r="F46" s="58">
        <v>95500</v>
      </c>
      <c r="G46" s="55">
        <v>104782.51931</v>
      </c>
      <c r="H46" s="55"/>
      <c r="I46" s="59">
        <f t="shared" si="0"/>
        <v>9282.5193100000033</v>
      </c>
      <c r="J46" s="60">
        <v>0</v>
      </c>
      <c r="K46" s="60">
        <f>G46/E46</f>
        <v>0.9913199556291391</v>
      </c>
      <c r="L46" s="61">
        <f t="shared" si="1"/>
        <v>-917.48068999999668</v>
      </c>
      <c r="M46" s="42"/>
      <c r="N46" s="24"/>
      <c r="O46" s="24"/>
    </row>
    <row r="47" spans="1:15" s="25" customFormat="1" ht="121.5" x14ac:dyDescent="0.45">
      <c r="A47" s="62"/>
      <c r="B47" s="63">
        <v>16000000</v>
      </c>
      <c r="C47" s="65" t="s">
        <v>56</v>
      </c>
      <c r="D47" s="53"/>
      <c r="E47" s="53">
        <v>0</v>
      </c>
      <c r="F47" s="54">
        <f>F49</f>
        <v>0</v>
      </c>
      <c r="G47" s="54">
        <f>G49</f>
        <v>9.8140000000000005E-2</v>
      </c>
      <c r="H47" s="55"/>
      <c r="I47" s="59">
        <f t="shared" si="0"/>
        <v>9.8140000000000005E-2</v>
      </c>
      <c r="J47" s="60">
        <v>0</v>
      </c>
      <c r="K47" s="60">
        <v>0</v>
      </c>
      <c r="L47" s="61">
        <f t="shared" si="1"/>
        <v>9.8140000000000005E-2</v>
      </c>
      <c r="M47" s="42"/>
      <c r="N47" s="24"/>
      <c r="O47" s="24"/>
    </row>
    <row r="48" spans="1:15" s="25" customFormat="1" ht="121.5" x14ac:dyDescent="0.45">
      <c r="A48" s="62"/>
      <c r="B48" s="63">
        <v>16010000</v>
      </c>
      <c r="C48" s="65" t="s">
        <v>57</v>
      </c>
      <c r="D48" s="53"/>
      <c r="E48" s="53">
        <v>0</v>
      </c>
      <c r="F48" s="54">
        <f>F49</f>
        <v>0</v>
      </c>
      <c r="G48" s="54">
        <f>G49</f>
        <v>9.8140000000000005E-2</v>
      </c>
      <c r="H48" s="55"/>
      <c r="I48" s="59">
        <f t="shared" si="0"/>
        <v>9.8140000000000005E-2</v>
      </c>
      <c r="J48" s="60">
        <v>0</v>
      </c>
      <c r="K48" s="60">
        <v>0</v>
      </c>
      <c r="L48" s="61">
        <f t="shared" si="1"/>
        <v>9.8140000000000005E-2</v>
      </c>
      <c r="M48" s="42"/>
      <c r="N48" s="24"/>
      <c r="O48" s="24"/>
    </row>
    <row r="49" spans="1:15" s="25" customFormat="1" ht="56.25" customHeight="1" x14ac:dyDescent="0.45">
      <c r="A49" s="62"/>
      <c r="B49" s="67">
        <v>16010200</v>
      </c>
      <c r="C49" s="57" t="s">
        <v>58</v>
      </c>
      <c r="D49" s="58">
        <v>0</v>
      </c>
      <c r="E49" s="58">
        <v>0</v>
      </c>
      <c r="F49" s="58">
        <v>0</v>
      </c>
      <c r="G49" s="55">
        <v>9.8140000000000005E-2</v>
      </c>
      <c r="H49" s="55"/>
      <c r="I49" s="59">
        <f t="shared" si="0"/>
        <v>9.8140000000000005E-2</v>
      </c>
      <c r="J49" s="60">
        <v>0</v>
      </c>
      <c r="K49" s="60">
        <v>0</v>
      </c>
      <c r="L49" s="61">
        <f t="shared" si="1"/>
        <v>9.8140000000000005E-2</v>
      </c>
      <c r="M49" s="42"/>
      <c r="N49" s="24"/>
      <c r="O49" s="24"/>
    </row>
    <row r="50" spans="1:15" s="25" customFormat="1" ht="64.5" x14ac:dyDescent="0.45">
      <c r="A50" s="62"/>
      <c r="B50" s="63">
        <v>18000000</v>
      </c>
      <c r="C50" s="65" t="s">
        <v>59</v>
      </c>
      <c r="D50" s="53">
        <v>365617</v>
      </c>
      <c r="E50" s="54">
        <f>E51+E63+E65+E68+E79</f>
        <v>540961.79999999993</v>
      </c>
      <c r="F50" s="54">
        <f>F51+F63+F65+F68+F79</f>
        <v>497900</v>
      </c>
      <c r="G50" s="54">
        <f>G51+G63+G65+G68+G79</f>
        <v>530690.75868999993</v>
      </c>
      <c r="H50" s="55"/>
      <c r="I50" s="45">
        <f t="shared" si="0"/>
        <v>32790.75868999993</v>
      </c>
      <c r="J50" s="48">
        <f>G50/F50</f>
        <v>1.0658581214902589</v>
      </c>
      <c r="K50" s="48">
        <f>G50/E50</f>
        <v>0.98101337042652548</v>
      </c>
      <c r="L50" s="49">
        <f t="shared" si="1"/>
        <v>-10271.041310000001</v>
      </c>
      <c r="M50" s="42"/>
      <c r="N50" s="24"/>
      <c r="O50" s="24"/>
    </row>
    <row r="51" spans="1:15" s="25" customFormat="1" ht="54.75" customHeight="1" x14ac:dyDescent="0.45">
      <c r="A51" s="62"/>
      <c r="B51" s="51">
        <v>18010000</v>
      </c>
      <c r="C51" s="52" t="s">
        <v>60</v>
      </c>
      <c r="D51" s="58">
        <v>360978.2</v>
      </c>
      <c r="E51" s="55">
        <f>E52+E53+E54+E55+E56+E57+E58+E59+E61+E60</f>
        <v>381079.99999999994</v>
      </c>
      <c r="F51" s="55">
        <f>F52+F53+F54+F55+F56+F57+F58+F59+F61+F60</f>
        <v>346401.8</v>
      </c>
      <c r="G51" s="55">
        <f>G52+G53+G54+G55+G56+G57+G58+G59+G61+G60</f>
        <v>353467.32823999994</v>
      </c>
      <c r="H51" s="55"/>
      <c r="I51" s="59">
        <f t="shared" si="0"/>
        <v>7065.528239999956</v>
      </c>
      <c r="J51" s="60">
        <f>G51/F51</f>
        <v>1.020396915489469</v>
      </c>
      <c r="K51" s="60">
        <f>G51/E51</f>
        <v>0.92754101039151882</v>
      </c>
      <c r="L51" s="61">
        <f t="shared" si="1"/>
        <v>-27612.671759999997</v>
      </c>
      <c r="M51" s="42"/>
      <c r="N51" s="24"/>
      <c r="O51" s="24"/>
    </row>
    <row r="52" spans="1:15" s="25" customFormat="1" ht="177.75" customHeight="1" x14ac:dyDescent="0.45">
      <c r="A52" s="62"/>
      <c r="B52" s="67">
        <v>18010100</v>
      </c>
      <c r="C52" s="57" t="s">
        <v>61</v>
      </c>
      <c r="D52" s="58">
        <v>0</v>
      </c>
      <c r="E52" s="58">
        <v>1718</v>
      </c>
      <c r="F52" s="58">
        <v>1718</v>
      </c>
      <c r="G52" s="55">
        <v>1418.2759000000001</v>
      </c>
      <c r="H52" s="55"/>
      <c r="I52" s="59">
        <f t="shared" si="0"/>
        <v>-299.72409999999991</v>
      </c>
      <c r="J52" s="60">
        <v>0</v>
      </c>
      <c r="K52" s="60">
        <f>G52/E52</f>
        <v>0.82553894062863797</v>
      </c>
      <c r="L52" s="61">
        <f t="shared" si="1"/>
        <v>-299.72409999999991</v>
      </c>
      <c r="M52" s="42"/>
      <c r="N52" s="24"/>
      <c r="O52" s="24"/>
    </row>
    <row r="53" spans="1:15" s="25" customFormat="1" ht="207" customHeight="1" x14ac:dyDescent="0.45">
      <c r="A53" s="62"/>
      <c r="B53" s="67">
        <v>18010200</v>
      </c>
      <c r="C53" s="57" t="s">
        <v>62</v>
      </c>
      <c r="D53" s="58">
        <v>0</v>
      </c>
      <c r="E53" s="58">
        <v>862</v>
      </c>
      <c r="F53" s="58">
        <v>862</v>
      </c>
      <c r="G53" s="55">
        <v>1041.37175</v>
      </c>
      <c r="H53" s="55"/>
      <c r="I53" s="59">
        <f t="shared" si="0"/>
        <v>179.37175000000002</v>
      </c>
      <c r="J53" s="60">
        <v>0</v>
      </c>
      <c r="K53" s="60">
        <f>G53/E53</f>
        <v>1.2080878770301624</v>
      </c>
      <c r="L53" s="61">
        <f t="shared" si="1"/>
        <v>179.37175000000002</v>
      </c>
      <c r="M53" s="42"/>
      <c r="N53" s="24"/>
      <c r="O53" s="24"/>
    </row>
    <row r="54" spans="1:15" s="25" customFormat="1" ht="182.25" customHeight="1" x14ac:dyDescent="0.45">
      <c r="A54" s="62"/>
      <c r="B54" s="67">
        <v>18010300</v>
      </c>
      <c r="C54" s="57" t="s">
        <v>63</v>
      </c>
      <c r="D54" s="58">
        <v>0</v>
      </c>
      <c r="E54" s="58">
        <v>0</v>
      </c>
      <c r="F54" s="58">
        <v>0</v>
      </c>
      <c r="G54" s="55">
        <v>11.430709999999999</v>
      </c>
      <c r="H54" s="55"/>
      <c r="I54" s="59">
        <f t="shared" si="0"/>
        <v>11.430709999999999</v>
      </c>
      <c r="J54" s="60">
        <v>0</v>
      </c>
      <c r="K54" s="60">
        <v>0</v>
      </c>
      <c r="L54" s="61">
        <f t="shared" si="1"/>
        <v>11.430709999999999</v>
      </c>
      <c r="M54" s="42"/>
      <c r="N54" s="24"/>
      <c r="O54" s="24"/>
    </row>
    <row r="55" spans="1:15" s="25" customFormat="1" ht="192.75" customHeight="1" x14ac:dyDescent="0.45">
      <c r="A55" s="62"/>
      <c r="B55" s="67">
        <v>18010400</v>
      </c>
      <c r="C55" s="57" t="s">
        <v>61</v>
      </c>
      <c r="D55" s="58">
        <v>0</v>
      </c>
      <c r="E55" s="58">
        <v>7434.7</v>
      </c>
      <c r="F55" s="58">
        <v>7434.7</v>
      </c>
      <c r="G55" s="55">
        <v>20278.769250000001</v>
      </c>
      <c r="H55" s="55"/>
      <c r="I55" s="59">
        <f t="shared" si="0"/>
        <v>12844.06925</v>
      </c>
      <c r="J55" s="60">
        <v>0</v>
      </c>
      <c r="K55" s="60">
        <f t="shared" ref="K55:K63" si="4">G55/E55</f>
        <v>2.727584065261544</v>
      </c>
      <c r="L55" s="61">
        <f t="shared" si="1"/>
        <v>12844.06925</v>
      </c>
      <c r="M55" s="42"/>
      <c r="N55" s="24"/>
      <c r="O55" s="24"/>
    </row>
    <row r="56" spans="1:15" s="25" customFormat="1" ht="85.5" customHeight="1" x14ac:dyDescent="0.45">
      <c r="A56" s="62"/>
      <c r="B56" s="67">
        <v>18010500</v>
      </c>
      <c r="C56" s="57" t="s">
        <v>64</v>
      </c>
      <c r="D56" s="58">
        <v>115874</v>
      </c>
      <c r="E56" s="58">
        <v>115874</v>
      </c>
      <c r="F56" s="58">
        <v>101432</v>
      </c>
      <c r="G56" s="55">
        <v>93962.998749999999</v>
      </c>
      <c r="H56" s="55"/>
      <c r="I56" s="59">
        <f t="shared" si="0"/>
        <v>-7469.0012500000012</v>
      </c>
      <c r="J56" s="60">
        <f>G56/F56</f>
        <v>0.92636444859610378</v>
      </c>
      <c r="K56" s="60">
        <f t="shared" si="4"/>
        <v>0.81090666370367814</v>
      </c>
      <c r="L56" s="61">
        <f t="shared" si="1"/>
        <v>-21911.001250000001</v>
      </c>
      <c r="M56" s="42"/>
      <c r="N56" s="24"/>
      <c r="O56" s="24"/>
    </row>
    <row r="57" spans="1:15" s="25" customFormat="1" ht="86.25" customHeight="1" x14ac:dyDescent="0.45">
      <c r="A57" s="62"/>
      <c r="B57" s="67">
        <v>18010600</v>
      </c>
      <c r="C57" s="57" t="s">
        <v>65</v>
      </c>
      <c r="D57" s="58">
        <v>234996.8</v>
      </c>
      <c r="E57" s="58">
        <v>234996.8</v>
      </c>
      <c r="F57" s="58">
        <v>215852</v>
      </c>
      <c r="G57" s="55">
        <v>221099.03278000001</v>
      </c>
      <c r="H57" s="55"/>
      <c r="I57" s="59">
        <f t="shared" si="0"/>
        <v>5247.0327800000086</v>
      </c>
      <c r="J57" s="60">
        <f>G57/F57</f>
        <v>1.0243084742323445</v>
      </c>
      <c r="K57" s="60">
        <f t="shared" si="4"/>
        <v>0.94085975970736635</v>
      </c>
      <c r="L57" s="61">
        <f t="shared" si="1"/>
        <v>-13897.76721999998</v>
      </c>
      <c r="M57" s="42"/>
      <c r="N57" s="24"/>
      <c r="O57" s="24"/>
    </row>
    <row r="58" spans="1:15" s="25" customFormat="1" ht="81.75" customHeight="1" x14ac:dyDescent="0.45">
      <c r="A58" s="62"/>
      <c r="B58" s="67">
        <v>18010700</v>
      </c>
      <c r="C58" s="57" t="s">
        <v>66</v>
      </c>
      <c r="D58" s="58">
        <v>6136.6</v>
      </c>
      <c r="E58" s="58">
        <v>6136.6</v>
      </c>
      <c r="F58" s="58">
        <v>5675</v>
      </c>
      <c r="G58" s="55">
        <v>4516.5823799999998</v>
      </c>
      <c r="H58" s="55"/>
      <c r="I58" s="59">
        <f t="shared" si="0"/>
        <v>-1158.4176200000002</v>
      </c>
      <c r="J58" s="60">
        <f>G58/F58</f>
        <v>0.79587354713656389</v>
      </c>
      <c r="K58" s="60">
        <f t="shared" si="4"/>
        <v>0.73600729720040403</v>
      </c>
      <c r="L58" s="61">
        <f t="shared" si="1"/>
        <v>-1620.0176200000005</v>
      </c>
      <c r="M58" s="42"/>
      <c r="N58" s="24"/>
      <c r="O58" s="24"/>
    </row>
    <row r="59" spans="1:15" s="25" customFormat="1" ht="78.75" customHeight="1" x14ac:dyDescent="0.45">
      <c r="A59" s="62"/>
      <c r="B59" s="67">
        <v>18010900</v>
      </c>
      <c r="C59" s="57" t="s">
        <v>67</v>
      </c>
      <c r="D59" s="58">
        <v>3970.8</v>
      </c>
      <c r="E59" s="58">
        <v>3970.8</v>
      </c>
      <c r="F59" s="58">
        <v>3341</v>
      </c>
      <c r="G59" s="55">
        <v>1347.4722899999999</v>
      </c>
      <c r="H59" s="55"/>
      <c r="I59" s="59">
        <f t="shared" si="0"/>
        <v>-1993.5277100000001</v>
      </c>
      <c r="J59" s="60">
        <f>G59/F59</f>
        <v>0.40331406465130198</v>
      </c>
      <c r="K59" s="60">
        <f t="shared" si="4"/>
        <v>0.3393452931399214</v>
      </c>
      <c r="L59" s="61">
        <f t="shared" si="1"/>
        <v>-2623.3277100000005</v>
      </c>
      <c r="M59" s="42"/>
      <c r="N59" s="24"/>
      <c r="O59" s="24"/>
    </row>
    <row r="60" spans="1:15" s="25" customFormat="1" ht="81.75" customHeight="1" x14ac:dyDescent="0.45">
      <c r="A60" s="62"/>
      <c r="B60" s="67">
        <v>18011000</v>
      </c>
      <c r="C60" s="57" t="s">
        <v>68</v>
      </c>
      <c r="D60" s="58">
        <v>0</v>
      </c>
      <c r="E60" s="58">
        <v>6044</v>
      </c>
      <c r="F60" s="58">
        <v>6044</v>
      </c>
      <c r="G60" s="55">
        <v>5357.9744899999996</v>
      </c>
      <c r="H60" s="55"/>
      <c r="I60" s="59">
        <f t="shared" si="0"/>
        <v>-686.02551000000039</v>
      </c>
      <c r="J60" s="60">
        <v>0</v>
      </c>
      <c r="K60" s="60">
        <f t="shared" si="4"/>
        <v>0.88649478656518854</v>
      </c>
      <c r="L60" s="61">
        <f t="shared" si="1"/>
        <v>-686.02551000000039</v>
      </c>
      <c r="M60" s="42"/>
      <c r="N60" s="24"/>
      <c r="O60" s="24"/>
    </row>
    <row r="61" spans="1:15" s="25" customFormat="1" ht="78.75" customHeight="1" x14ac:dyDescent="0.45">
      <c r="A61" s="62"/>
      <c r="B61" s="67">
        <v>18011101</v>
      </c>
      <c r="C61" s="57" t="s">
        <v>69</v>
      </c>
      <c r="D61" s="58">
        <v>0</v>
      </c>
      <c r="E61" s="58">
        <v>4043.1</v>
      </c>
      <c r="F61" s="58">
        <v>4043.1</v>
      </c>
      <c r="G61" s="55">
        <v>4433.4199399999998</v>
      </c>
      <c r="H61" s="55"/>
      <c r="I61" s="59">
        <f t="shared" si="0"/>
        <v>390.31993999999986</v>
      </c>
      <c r="J61" s="60">
        <v>0</v>
      </c>
      <c r="K61" s="60">
        <f t="shared" si="4"/>
        <v>1.0965397689891421</v>
      </c>
      <c r="L61" s="61">
        <f t="shared" si="1"/>
        <v>390.31993999999986</v>
      </c>
      <c r="M61" s="42"/>
      <c r="N61" s="24"/>
      <c r="O61" s="24"/>
    </row>
    <row r="62" spans="1:15" s="25" customFormat="1" ht="78.75" customHeight="1" x14ac:dyDescent="0.45">
      <c r="A62" s="62"/>
      <c r="B62" s="63">
        <v>18020000</v>
      </c>
      <c r="C62" s="57" t="s">
        <v>70</v>
      </c>
      <c r="D62" s="54">
        <f>D63+D64</f>
        <v>4098.6000000000004</v>
      </c>
      <c r="E62" s="54">
        <f>E63+E64</f>
        <v>4098.6000000000004</v>
      </c>
      <c r="F62" s="54">
        <f>F63+F64</f>
        <v>3450</v>
      </c>
      <c r="G62" s="54">
        <f>G63</f>
        <v>1302.5240799999999</v>
      </c>
      <c r="H62" s="54"/>
      <c r="I62" s="45">
        <f t="shared" si="0"/>
        <v>-2147.4759199999999</v>
      </c>
      <c r="J62" s="48">
        <f>G62/F62</f>
        <v>0.3775432115942029</v>
      </c>
      <c r="K62" s="48">
        <f t="shared" si="4"/>
        <v>0.3177973161567364</v>
      </c>
      <c r="L62" s="49">
        <f t="shared" si="1"/>
        <v>-2796.0759200000002</v>
      </c>
      <c r="M62" s="42"/>
      <c r="N62" s="24"/>
      <c r="O62" s="24"/>
    </row>
    <row r="63" spans="1:15" s="25" customFormat="1" ht="99" customHeight="1" x14ac:dyDescent="0.45">
      <c r="A63" s="62"/>
      <c r="B63" s="67">
        <v>18020100</v>
      </c>
      <c r="C63" s="57" t="s">
        <v>71</v>
      </c>
      <c r="D63" s="58">
        <v>4098.6000000000004</v>
      </c>
      <c r="E63" s="58">
        <v>4098.6000000000004</v>
      </c>
      <c r="F63" s="58">
        <v>3450</v>
      </c>
      <c r="G63" s="55">
        <v>1302.5240799999999</v>
      </c>
      <c r="H63" s="55"/>
      <c r="I63" s="59">
        <f t="shared" si="0"/>
        <v>-2147.4759199999999</v>
      </c>
      <c r="J63" s="60">
        <f>G63/F63</f>
        <v>0.3775432115942029</v>
      </c>
      <c r="K63" s="60">
        <f t="shared" si="4"/>
        <v>0.3177973161567364</v>
      </c>
      <c r="L63" s="61">
        <f t="shared" si="1"/>
        <v>-2796.0759200000002</v>
      </c>
      <c r="M63" s="42"/>
      <c r="N63" s="24"/>
      <c r="O63" s="24"/>
    </row>
    <row r="64" spans="1:15" s="25" customFormat="1" ht="99" customHeight="1" x14ac:dyDescent="0.45">
      <c r="A64" s="62"/>
      <c r="B64" s="67">
        <v>18020200</v>
      </c>
      <c r="C64" s="57" t="s">
        <v>72</v>
      </c>
      <c r="D64" s="58">
        <v>0</v>
      </c>
      <c r="E64" s="58">
        <v>0</v>
      </c>
      <c r="F64" s="58">
        <v>0</v>
      </c>
      <c r="G64" s="55">
        <v>0</v>
      </c>
      <c r="H64" s="55"/>
      <c r="I64" s="59">
        <f t="shared" si="0"/>
        <v>0</v>
      </c>
      <c r="J64" s="60"/>
      <c r="K64" s="60">
        <v>0</v>
      </c>
      <c r="L64" s="61">
        <f t="shared" si="1"/>
        <v>0</v>
      </c>
      <c r="M64" s="42"/>
      <c r="N64" s="24"/>
      <c r="O64" s="24"/>
    </row>
    <row r="65" spans="1:15" s="25" customFormat="1" ht="64.5" x14ac:dyDescent="0.45">
      <c r="A65" s="62"/>
      <c r="B65" s="51">
        <v>18030000</v>
      </c>
      <c r="C65" s="52" t="s">
        <v>73</v>
      </c>
      <c r="D65" s="53">
        <v>540.20000000000005</v>
      </c>
      <c r="E65" s="53">
        <v>540.20000000000005</v>
      </c>
      <c r="F65" s="54">
        <f>F66+F67</f>
        <v>496.2</v>
      </c>
      <c r="G65" s="54">
        <f>G66+G67</f>
        <v>659.83028999999999</v>
      </c>
      <c r="H65" s="55"/>
      <c r="I65" s="45">
        <f t="shared" si="0"/>
        <v>163.63029</v>
      </c>
      <c r="J65" s="48">
        <f>G65/F65</f>
        <v>1.3297668077388149</v>
      </c>
      <c r="K65" s="48">
        <f>G65/E65</f>
        <v>1.2214555534987042</v>
      </c>
      <c r="L65" s="49">
        <f t="shared" si="1"/>
        <v>119.63028999999995</v>
      </c>
      <c r="M65" s="42"/>
      <c r="N65" s="24"/>
      <c r="O65" s="24"/>
    </row>
    <row r="66" spans="1:15" s="25" customFormat="1" ht="114" customHeight="1" x14ac:dyDescent="0.45">
      <c r="A66" s="62"/>
      <c r="B66" s="67">
        <v>18030100</v>
      </c>
      <c r="C66" s="57" t="s">
        <v>74</v>
      </c>
      <c r="D66" s="58">
        <v>515.4</v>
      </c>
      <c r="E66" s="58">
        <v>515.4</v>
      </c>
      <c r="F66" s="58">
        <v>471.4</v>
      </c>
      <c r="G66" s="55">
        <v>589.02518999999995</v>
      </c>
      <c r="H66" s="55"/>
      <c r="I66" s="59">
        <f t="shared" si="0"/>
        <v>117.62518999999998</v>
      </c>
      <c r="J66" s="60">
        <f>G66/F66</f>
        <v>1.2495231014000847</v>
      </c>
      <c r="K66" s="60">
        <f>G66/E66</f>
        <v>1.1428505820721768</v>
      </c>
      <c r="L66" s="61">
        <f t="shared" si="1"/>
        <v>73.625189999999975</v>
      </c>
      <c r="M66" s="42"/>
      <c r="N66" s="24"/>
      <c r="O66" s="24"/>
    </row>
    <row r="67" spans="1:15" s="25" customFormat="1" ht="114" customHeight="1" x14ac:dyDescent="0.45">
      <c r="A67" s="62"/>
      <c r="B67" s="67">
        <v>18030200</v>
      </c>
      <c r="C67" s="57" t="s">
        <v>75</v>
      </c>
      <c r="D67" s="58">
        <v>24.8</v>
      </c>
      <c r="E67" s="58">
        <v>24.8</v>
      </c>
      <c r="F67" s="58">
        <v>24.8</v>
      </c>
      <c r="G67" s="55">
        <v>70.805099999999996</v>
      </c>
      <c r="H67" s="55"/>
      <c r="I67" s="59">
        <f t="shared" si="0"/>
        <v>46.005099999999999</v>
      </c>
      <c r="J67" s="60">
        <f>G67/F67</f>
        <v>2.8550443548387094</v>
      </c>
      <c r="K67" s="60">
        <f>G67/E67</f>
        <v>2.8550443548387094</v>
      </c>
      <c r="L67" s="61">
        <f t="shared" si="1"/>
        <v>46.005099999999999</v>
      </c>
      <c r="M67" s="42"/>
      <c r="N67" s="24"/>
      <c r="O67" s="24"/>
    </row>
    <row r="68" spans="1:15" s="25" customFormat="1" ht="174" customHeight="1" x14ac:dyDescent="0.45">
      <c r="A68" s="62"/>
      <c r="B68" s="51">
        <v>18040000</v>
      </c>
      <c r="C68" s="52" t="s">
        <v>76</v>
      </c>
      <c r="D68" s="53"/>
      <c r="E68" s="53"/>
      <c r="F68" s="54">
        <f>F69+F70+F71+F72+F73+F74+F75+F76+F78</f>
        <v>0</v>
      </c>
      <c r="G68" s="54">
        <f>G69+G70+G71+G72+G73+G74+G75+G76+G78+G77</f>
        <v>-295.08503000000007</v>
      </c>
      <c r="H68" s="55"/>
      <c r="I68" s="59">
        <f t="shared" si="0"/>
        <v>-295.08503000000007</v>
      </c>
      <c r="J68" s="60">
        <v>0</v>
      </c>
      <c r="K68" s="60">
        <v>0</v>
      </c>
      <c r="L68" s="61">
        <f t="shared" si="1"/>
        <v>-295.08503000000007</v>
      </c>
      <c r="M68" s="42"/>
      <c r="N68" s="24"/>
      <c r="O68" s="24"/>
    </row>
    <row r="69" spans="1:15" s="25" customFormat="1" ht="187.5" customHeight="1" x14ac:dyDescent="0.45">
      <c r="A69" s="62"/>
      <c r="B69" s="56">
        <v>18040100</v>
      </c>
      <c r="C69" s="57" t="s">
        <v>77</v>
      </c>
      <c r="D69" s="58"/>
      <c r="E69" s="58"/>
      <c r="F69" s="58">
        <v>0</v>
      </c>
      <c r="G69" s="64">
        <v>-23.776969999999999</v>
      </c>
      <c r="H69" s="55"/>
      <c r="I69" s="59">
        <f t="shared" si="0"/>
        <v>-23.776969999999999</v>
      </c>
      <c r="J69" s="60">
        <v>0</v>
      </c>
      <c r="K69" s="60">
        <v>0</v>
      </c>
      <c r="L69" s="61">
        <f t="shared" si="1"/>
        <v>-23.776969999999999</v>
      </c>
      <c r="M69" s="42"/>
      <c r="N69" s="24"/>
      <c r="O69" s="24"/>
    </row>
    <row r="70" spans="1:15" s="25" customFormat="1" ht="195" customHeight="1" x14ac:dyDescent="0.45">
      <c r="A70" s="62"/>
      <c r="B70" s="56">
        <v>18040200</v>
      </c>
      <c r="C70" s="57" t="s">
        <v>78</v>
      </c>
      <c r="D70" s="58"/>
      <c r="E70" s="58"/>
      <c r="F70" s="58">
        <v>0</v>
      </c>
      <c r="G70" s="55">
        <v>-153.26981000000001</v>
      </c>
      <c r="H70" s="55"/>
      <c r="I70" s="59">
        <f t="shared" ref="I70:I124" si="5">G70-F70</f>
        <v>-153.26981000000001</v>
      </c>
      <c r="J70" s="60">
        <v>0</v>
      </c>
      <c r="K70" s="60">
        <v>0</v>
      </c>
      <c r="L70" s="61">
        <f t="shared" ref="L70:L124" si="6">G70-E70</f>
        <v>-153.26981000000001</v>
      </c>
      <c r="M70" s="42"/>
      <c r="N70" s="24"/>
      <c r="O70" s="24"/>
    </row>
    <row r="71" spans="1:15" s="25" customFormat="1" ht="194.25" customHeight="1" x14ac:dyDescent="0.45">
      <c r="A71" s="62"/>
      <c r="B71" s="56">
        <v>18040500</v>
      </c>
      <c r="C71" s="57" t="s">
        <v>79</v>
      </c>
      <c r="D71" s="58"/>
      <c r="E71" s="58"/>
      <c r="F71" s="58">
        <v>0</v>
      </c>
      <c r="G71" s="55">
        <v>0.48699999999999999</v>
      </c>
      <c r="H71" s="55"/>
      <c r="I71" s="59">
        <f t="shared" si="5"/>
        <v>0.48699999999999999</v>
      </c>
      <c r="J71" s="60">
        <v>0</v>
      </c>
      <c r="K71" s="60">
        <v>0</v>
      </c>
      <c r="L71" s="61">
        <f t="shared" si="6"/>
        <v>0.48699999999999999</v>
      </c>
      <c r="M71" s="42"/>
      <c r="N71" s="24"/>
      <c r="O71" s="24"/>
    </row>
    <row r="72" spans="1:15" s="25" customFormat="1" ht="201.75" customHeight="1" x14ac:dyDescent="0.45">
      <c r="A72" s="62"/>
      <c r="B72" s="56">
        <v>18040600</v>
      </c>
      <c r="C72" s="57" t="s">
        <v>80</v>
      </c>
      <c r="D72" s="58"/>
      <c r="E72" s="58"/>
      <c r="F72" s="58">
        <v>0</v>
      </c>
      <c r="G72" s="55">
        <v>0.75851999999999997</v>
      </c>
      <c r="H72" s="55"/>
      <c r="I72" s="59">
        <f t="shared" si="5"/>
        <v>0.75851999999999997</v>
      </c>
      <c r="J72" s="60">
        <v>0</v>
      </c>
      <c r="K72" s="60">
        <v>0</v>
      </c>
      <c r="L72" s="61">
        <f t="shared" si="6"/>
        <v>0.75851999999999997</v>
      </c>
      <c r="M72" s="42"/>
      <c r="N72" s="24"/>
      <c r="O72" s="24"/>
    </row>
    <row r="73" spans="1:15" s="25" customFormat="1" ht="186.75" customHeight="1" x14ac:dyDescent="0.45">
      <c r="A73" s="62"/>
      <c r="B73" s="56">
        <v>18040700</v>
      </c>
      <c r="C73" s="57" t="s">
        <v>81</v>
      </c>
      <c r="D73" s="58"/>
      <c r="E73" s="58"/>
      <c r="F73" s="58">
        <v>0</v>
      </c>
      <c r="G73" s="55">
        <v>-19.70429</v>
      </c>
      <c r="H73" s="55"/>
      <c r="I73" s="59">
        <f t="shared" si="5"/>
        <v>-19.70429</v>
      </c>
      <c r="J73" s="60">
        <v>0</v>
      </c>
      <c r="K73" s="60">
        <v>0</v>
      </c>
      <c r="L73" s="61">
        <f t="shared" si="6"/>
        <v>-19.70429</v>
      </c>
      <c r="M73" s="42"/>
      <c r="N73" s="24"/>
      <c r="O73" s="24"/>
    </row>
    <row r="74" spans="1:15" s="25" customFormat="1" ht="240" customHeight="1" x14ac:dyDescent="0.45">
      <c r="A74" s="62"/>
      <c r="B74" s="67">
        <v>18040800</v>
      </c>
      <c r="C74" s="57" t="s">
        <v>82</v>
      </c>
      <c r="D74" s="58"/>
      <c r="E74" s="58"/>
      <c r="F74" s="58">
        <v>0</v>
      </c>
      <c r="G74" s="55">
        <v>-64.043239999999997</v>
      </c>
      <c r="H74" s="55"/>
      <c r="I74" s="59">
        <f t="shared" si="5"/>
        <v>-64.043239999999997</v>
      </c>
      <c r="J74" s="60">
        <v>0</v>
      </c>
      <c r="K74" s="60">
        <v>0</v>
      </c>
      <c r="L74" s="61">
        <f t="shared" si="6"/>
        <v>-64.043239999999997</v>
      </c>
      <c r="M74" s="42"/>
      <c r="N74" s="24"/>
      <c r="O74" s="24"/>
    </row>
    <row r="75" spans="1:15" s="25" customFormat="1" ht="189.75" customHeight="1" x14ac:dyDescent="0.45">
      <c r="A75" s="62"/>
      <c r="B75" s="67">
        <v>18040900</v>
      </c>
      <c r="C75" s="57" t="s">
        <v>83</v>
      </c>
      <c r="D75" s="58"/>
      <c r="E75" s="58"/>
      <c r="F75" s="58">
        <v>0</v>
      </c>
      <c r="G75" s="55">
        <v>6.0999999999999999E-2</v>
      </c>
      <c r="H75" s="55"/>
      <c r="I75" s="59">
        <f t="shared" si="5"/>
        <v>6.0999999999999999E-2</v>
      </c>
      <c r="J75" s="60">
        <v>0</v>
      </c>
      <c r="K75" s="60">
        <v>0</v>
      </c>
      <c r="L75" s="61">
        <f t="shared" si="6"/>
        <v>6.0999999999999999E-2</v>
      </c>
      <c r="M75" s="42"/>
      <c r="N75" s="24"/>
      <c r="O75" s="24"/>
    </row>
    <row r="76" spans="1:15" s="25" customFormat="1" ht="175.5" customHeight="1" x14ac:dyDescent="0.45">
      <c r="A76" s="62"/>
      <c r="B76" s="67">
        <v>18041400</v>
      </c>
      <c r="C76" s="57" t="s">
        <v>84</v>
      </c>
      <c r="D76" s="58"/>
      <c r="E76" s="58"/>
      <c r="F76" s="58">
        <v>0</v>
      </c>
      <c r="G76" s="55">
        <v>-10.80636</v>
      </c>
      <c r="H76" s="55"/>
      <c r="I76" s="59">
        <f t="shared" si="5"/>
        <v>-10.80636</v>
      </c>
      <c r="J76" s="60">
        <v>0</v>
      </c>
      <c r="K76" s="60">
        <v>0</v>
      </c>
      <c r="L76" s="61">
        <f t="shared" si="6"/>
        <v>-10.80636</v>
      </c>
      <c r="M76" s="42"/>
      <c r="N76" s="24"/>
      <c r="O76" s="24"/>
    </row>
    <row r="77" spans="1:15" s="25" customFormat="1" ht="172.5" customHeight="1" x14ac:dyDescent="0.45">
      <c r="A77" s="62"/>
      <c r="B77" s="67">
        <v>18041700</v>
      </c>
      <c r="C77" s="57" t="s">
        <v>85</v>
      </c>
      <c r="D77" s="58"/>
      <c r="E77" s="58"/>
      <c r="F77" s="58">
        <v>0</v>
      </c>
      <c r="G77" s="55">
        <v>-19.828880000000002</v>
      </c>
      <c r="H77" s="55"/>
      <c r="I77" s="59">
        <f t="shared" si="5"/>
        <v>-19.828880000000002</v>
      </c>
      <c r="J77" s="60">
        <v>0</v>
      </c>
      <c r="K77" s="60">
        <v>0</v>
      </c>
      <c r="L77" s="61">
        <f t="shared" si="6"/>
        <v>-19.828880000000002</v>
      </c>
      <c r="M77" s="42"/>
      <c r="N77" s="24"/>
      <c r="O77" s="24"/>
    </row>
    <row r="78" spans="1:15" s="25" customFormat="1" ht="182.25" customHeight="1" x14ac:dyDescent="0.45">
      <c r="A78" s="62"/>
      <c r="B78" s="67">
        <v>18041800</v>
      </c>
      <c r="C78" s="57" t="s">
        <v>86</v>
      </c>
      <c r="D78" s="58"/>
      <c r="E78" s="58"/>
      <c r="F78" s="58">
        <v>0</v>
      </c>
      <c r="G78" s="55">
        <v>-4.9619999999999997</v>
      </c>
      <c r="H78" s="55"/>
      <c r="I78" s="59">
        <f t="shared" si="5"/>
        <v>-4.9619999999999997</v>
      </c>
      <c r="J78" s="60">
        <v>0</v>
      </c>
      <c r="K78" s="60">
        <v>0</v>
      </c>
      <c r="L78" s="61">
        <f t="shared" si="6"/>
        <v>-4.9619999999999997</v>
      </c>
      <c r="M78" s="42"/>
      <c r="N78" s="24"/>
      <c r="O78" s="24"/>
    </row>
    <row r="79" spans="1:15" s="25" customFormat="1" ht="68.25" customHeight="1" x14ac:dyDescent="0.45">
      <c r="A79" s="62"/>
      <c r="B79" s="63">
        <v>18050000</v>
      </c>
      <c r="C79" s="65" t="s">
        <v>87</v>
      </c>
      <c r="D79" s="58"/>
      <c r="E79" s="54">
        <f>E81+E82+E80+E83</f>
        <v>155243</v>
      </c>
      <c r="F79" s="54">
        <f>F81+F82+F80+F83</f>
        <v>147552</v>
      </c>
      <c r="G79" s="54">
        <f>G81+G82+G80+G83</f>
        <v>175556.16110999999</v>
      </c>
      <c r="H79" s="55"/>
      <c r="I79" s="45">
        <f t="shared" si="5"/>
        <v>28004.161109999986</v>
      </c>
      <c r="J79" s="48">
        <v>0</v>
      </c>
      <c r="K79" s="48">
        <f>G79/E79</f>
        <v>1.1308475171827392</v>
      </c>
      <c r="L79" s="49">
        <f t="shared" si="6"/>
        <v>20313.161109999986</v>
      </c>
      <c r="M79" s="42"/>
      <c r="N79" s="24"/>
      <c r="O79" s="24"/>
    </row>
    <row r="80" spans="1:15" s="25" customFormat="1" ht="133.5" customHeight="1" x14ac:dyDescent="0.45">
      <c r="A80" s="62"/>
      <c r="B80" s="67">
        <v>18050200</v>
      </c>
      <c r="C80" s="57" t="s">
        <v>88</v>
      </c>
      <c r="D80" s="58"/>
      <c r="E80" s="58">
        <v>0</v>
      </c>
      <c r="F80" s="58">
        <v>0</v>
      </c>
      <c r="G80" s="55">
        <v>8.5665499999999994</v>
      </c>
      <c r="H80" s="55"/>
      <c r="I80" s="59">
        <f t="shared" si="5"/>
        <v>8.5665499999999994</v>
      </c>
      <c r="J80" s="60">
        <v>0</v>
      </c>
      <c r="K80" s="60">
        <v>0</v>
      </c>
      <c r="L80" s="61">
        <f t="shared" si="6"/>
        <v>8.5665499999999994</v>
      </c>
      <c r="M80" s="42"/>
      <c r="N80" s="24"/>
      <c r="O80" s="24"/>
    </row>
    <row r="81" spans="1:15" s="25" customFormat="1" ht="79.5" customHeight="1" x14ac:dyDescent="0.45">
      <c r="A81" s="62"/>
      <c r="B81" s="67">
        <v>18050300</v>
      </c>
      <c r="C81" s="57" t="s">
        <v>89</v>
      </c>
      <c r="D81" s="58"/>
      <c r="E81" s="58">
        <v>60769</v>
      </c>
      <c r="F81" s="58">
        <v>58495</v>
      </c>
      <c r="G81" s="55">
        <v>60507.929920000002</v>
      </c>
      <c r="H81" s="55"/>
      <c r="I81" s="59">
        <f t="shared" si="5"/>
        <v>2012.9299200000023</v>
      </c>
      <c r="J81" s="60">
        <v>0</v>
      </c>
      <c r="K81" s="60">
        <f>G81/E81</f>
        <v>0.99570389376162194</v>
      </c>
      <c r="L81" s="61">
        <f t="shared" si="6"/>
        <v>-261.07007999999769</v>
      </c>
      <c r="M81" s="42"/>
      <c r="N81" s="24"/>
      <c r="O81" s="24"/>
    </row>
    <row r="82" spans="1:15" s="25" customFormat="1" ht="87" customHeight="1" x14ac:dyDescent="0.45">
      <c r="A82" s="62"/>
      <c r="B82" s="67">
        <v>18050400</v>
      </c>
      <c r="C82" s="57" t="s">
        <v>90</v>
      </c>
      <c r="D82" s="58"/>
      <c r="E82" s="58">
        <v>94474</v>
      </c>
      <c r="F82" s="58">
        <v>89057</v>
      </c>
      <c r="G82" s="55">
        <v>115026.95636</v>
      </c>
      <c r="H82" s="55"/>
      <c r="I82" s="59">
        <f t="shared" si="5"/>
        <v>25969.956359999996</v>
      </c>
      <c r="J82" s="60">
        <v>0</v>
      </c>
      <c r="K82" s="60">
        <f>G82/E82</f>
        <v>1.2175514571204775</v>
      </c>
      <c r="L82" s="61">
        <f t="shared" si="6"/>
        <v>20552.956359999996</v>
      </c>
      <c r="M82" s="42"/>
      <c r="N82" s="24"/>
      <c r="O82" s="24"/>
    </row>
    <row r="83" spans="1:15" s="25" customFormat="1" ht="87" customHeight="1" x14ac:dyDescent="0.45">
      <c r="A83" s="62"/>
      <c r="B83" s="67">
        <v>18050501</v>
      </c>
      <c r="C83" s="57" t="s">
        <v>91</v>
      </c>
      <c r="D83" s="58"/>
      <c r="E83" s="58">
        <v>0</v>
      </c>
      <c r="F83" s="58">
        <v>0</v>
      </c>
      <c r="G83" s="55">
        <v>12.70828</v>
      </c>
      <c r="H83" s="55"/>
      <c r="I83" s="59">
        <f t="shared" si="5"/>
        <v>12.70828</v>
      </c>
      <c r="J83" s="60">
        <v>0</v>
      </c>
      <c r="K83" s="60">
        <v>0</v>
      </c>
      <c r="L83" s="61">
        <f t="shared" si="6"/>
        <v>12.70828</v>
      </c>
      <c r="M83" s="42"/>
      <c r="N83" s="24"/>
      <c r="O83" s="24"/>
    </row>
    <row r="84" spans="1:15" s="25" customFormat="1" ht="63.75" customHeight="1" x14ac:dyDescent="0.45">
      <c r="A84" s="62"/>
      <c r="B84" s="63">
        <v>19000000</v>
      </c>
      <c r="C84" s="65" t="s">
        <v>92</v>
      </c>
      <c r="D84" s="53"/>
      <c r="E84" s="53">
        <f>E85</f>
        <v>379.70000000000005</v>
      </c>
      <c r="F84" s="54">
        <f>F85</f>
        <v>363.6</v>
      </c>
      <c r="G84" s="54">
        <f>G85</f>
        <v>336.90833000000003</v>
      </c>
      <c r="H84" s="55"/>
      <c r="I84" s="45">
        <f t="shared" si="5"/>
        <v>-26.691669999999988</v>
      </c>
      <c r="J84" s="48">
        <v>0</v>
      </c>
      <c r="K84" s="48">
        <v>0</v>
      </c>
      <c r="L84" s="49">
        <f t="shared" si="6"/>
        <v>-42.791670000000011</v>
      </c>
      <c r="M84" s="42"/>
      <c r="N84" s="24"/>
      <c r="O84" s="24"/>
    </row>
    <row r="85" spans="1:15" s="25" customFormat="1" ht="69.75" customHeight="1" x14ac:dyDescent="0.45">
      <c r="A85" s="62"/>
      <c r="B85" s="56">
        <v>19010000</v>
      </c>
      <c r="C85" s="52" t="s">
        <v>93</v>
      </c>
      <c r="D85" s="53"/>
      <c r="E85" s="53">
        <f>E86+E87+E88</f>
        <v>379.70000000000005</v>
      </c>
      <c r="F85" s="54">
        <f>F86+F87+F88</f>
        <v>363.6</v>
      </c>
      <c r="G85" s="54">
        <f>G86+G87+G88</f>
        <v>336.90833000000003</v>
      </c>
      <c r="H85" s="55"/>
      <c r="I85" s="45">
        <f t="shared" si="5"/>
        <v>-26.691669999999988</v>
      </c>
      <c r="J85" s="48">
        <v>0</v>
      </c>
      <c r="K85" s="48">
        <v>0</v>
      </c>
      <c r="L85" s="49">
        <f t="shared" si="6"/>
        <v>-42.791670000000011</v>
      </c>
      <c r="M85" s="42"/>
      <c r="N85" s="24"/>
      <c r="O85" s="24"/>
    </row>
    <row r="86" spans="1:15" s="25" customFormat="1" ht="114.75" customHeight="1" x14ac:dyDescent="0.45">
      <c r="A86" s="62"/>
      <c r="B86" s="56">
        <v>19010101</v>
      </c>
      <c r="C86" s="57" t="s">
        <v>94</v>
      </c>
      <c r="D86" s="58"/>
      <c r="E86" s="58">
        <v>342.1</v>
      </c>
      <c r="F86" s="58">
        <v>326</v>
      </c>
      <c r="G86" s="55">
        <f>366.9202-73.38411</f>
        <v>293.53609</v>
      </c>
      <c r="H86" s="55"/>
      <c r="I86" s="59">
        <f t="shared" si="5"/>
        <v>-32.463909999999998</v>
      </c>
      <c r="J86" s="60">
        <v>0</v>
      </c>
      <c r="K86" s="60">
        <v>0</v>
      </c>
      <c r="L86" s="61">
        <f t="shared" si="6"/>
        <v>-48.563910000000021</v>
      </c>
      <c r="M86" s="42"/>
      <c r="N86" s="24"/>
      <c r="O86" s="24"/>
    </row>
    <row r="87" spans="1:15" s="25" customFormat="1" ht="129.75" customHeight="1" x14ac:dyDescent="0.45">
      <c r="A87" s="62"/>
      <c r="B87" s="56">
        <v>19010201</v>
      </c>
      <c r="C87" s="57" t="s">
        <v>95</v>
      </c>
      <c r="D87" s="58"/>
      <c r="E87" s="58">
        <v>1.8</v>
      </c>
      <c r="F87" s="58">
        <v>1.8</v>
      </c>
      <c r="G87" s="55">
        <f>0.46636-0.09328</f>
        <v>0.37307999999999997</v>
      </c>
      <c r="H87" s="55"/>
      <c r="I87" s="59">
        <f t="shared" si="5"/>
        <v>-1.42692</v>
      </c>
      <c r="J87" s="60">
        <v>0</v>
      </c>
      <c r="K87" s="60">
        <v>0</v>
      </c>
      <c r="L87" s="61">
        <f t="shared" si="6"/>
        <v>-1.42692</v>
      </c>
      <c r="M87" s="42"/>
      <c r="N87" s="24"/>
      <c r="O87" s="24"/>
    </row>
    <row r="88" spans="1:15" s="25" customFormat="1" ht="245.25" customHeight="1" x14ac:dyDescent="0.45">
      <c r="A88" s="62"/>
      <c r="B88" s="56">
        <v>19010301</v>
      </c>
      <c r="C88" s="57" t="s">
        <v>96</v>
      </c>
      <c r="D88" s="58"/>
      <c r="E88" s="58">
        <v>35.799999999999997</v>
      </c>
      <c r="F88" s="58">
        <v>35.799999999999997</v>
      </c>
      <c r="G88" s="55">
        <f>53.74896-10.7498</f>
        <v>42.999159999999996</v>
      </c>
      <c r="H88" s="55"/>
      <c r="I88" s="59">
        <f t="shared" si="5"/>
        <v>7.1991599999999991</v>
      </c>
      <c r="J88" s="60">
        <v>0</v>
      </c>
      <c r="K88" s="60">
        <v>0</v>
      </c>
      <c r="L88" s="61">
        <f t="shared" si="6"/>
        <v>7.1991599999999991</v>
      </c>
      <c r="M88" s="42"/>
      <c r="N88" s="24"/>
      <c r="O88" s="24"/>
    </row>
    <row r="89" spans="1:15" s="25" customFormat="1" ht="67.5" customHeight="1" x14ac:dyDescent="0.45">
      <c r="A89" s="72"/>
      <c r="B89" s="63">
        <v>20000000</v>
      </c>
      <c r="C89" s="65" t="s">
        <v>97</v>
      </c>
      <c r="D89" s="53">
        <v>18149.8</v>
      </c>
      <c r="E89" s="54">
        <f>E90+E97+E114</f>
        <v>32038.999999999996</v>
      </c>
      <c r="F89" s="54">
        <f>F90+F97+F114</f>
        <v>28769.7</v>
      </c>
      <c r="G89" s="54">
        <f>G90+G97+G114</f>
        <v>31339.827010000001</v>
      </c>
      <c r="H89" s="54"/>
      <c r="I89" s="45">
        <f t="shared" si="5"/>
        <v>2570.1270100000002</v>
      </c>
      <c r="J89" s="48">
        <f>G89/F89</f>
        <v>1.0893345085280695</v>
      </c>
      <c r="K89" s="48">
        <f>G89/E89</f>
        <v>0.97817744030712583</v>
      </c>
      <c r="L89" s="49">
        <f t="shared" si="6"/>
        <v>-699.17298999999548</v>
      </c>
      <c r="M89" s="42"/>
      <c r="N89" s="24"/>
      <c r="O89" s="24"/>
    </row>
    <row r="90" spans="1:15" s="25" customFormat="1" ht="57" customHeight="1" x14ac:dyDescent="0.45">
      <c r="A90" s="62"/>
      <c r="B90" s="63">
        <v>21000000</v>
      </c>
      <c r="C90" s="65" t="s">
        <v>98</v>
      </c>
      <c r="D90" s="58">
        <v>1906.3</v>
      </c>
      <c r="E90" s="54">
        <f>E91+E94</f>
        <v>1906.3</v>
      </c>
      <c r="F90" s="54">
        <f>F91+F94</f>
        <v>1807.3</v>
      </c>
      <c r="G90" s="54">
        <f>G91+G94</f>
        <v>2715.04216</v>
      </c>
      <c r="H90" s="55"/>
      <c r="I90" s="45">
        <f t="shared" si="5"/>
        <v>907.74216000000001</v>
      </c>
      <c r="J90" s="48">
        <f>G90/F90</f>
        <v>1.5022642394732475</v>
      </c>
      <c r="K90" s="48">
        <f>G90/E90</f>
        <v>1.4242470545034884</v>
      </c>
      <c r="L90" s="49">
        <f t="shared" si="6"/>
        <v>808.74216000000001</v>
      </c>
      <c r="M90" s="42"/>
      <c r="N90" s="24"/>
      <c r="O90" s="24"/>
    </row>
    <row r="91" spans="1:15" s="25" customFormat="1" ht="252.75" customHeight="1" x14ac:dyDescent="0.45">
      <c r="A91" s="62"/>
      <c r="B91" s="67">
        <v>21010000</v>
      </c>
      <c r="C91" s="57" t="s">
        <v>99</v>
      </c>
      <c r="D91" s="58">
        <v>1277.3</v>
      </c>
      <c r="E91" s="58">
        <v>1277.3</v>
      </c>
      <c r="F91" s="55">
        <f>F93+F92</f>
        <v>1272.3</v>
      </c>
      <c r="G91" s="55">
        <f>G93+G92</f>
        <v>2388.0511799999999</v>
      </c>
      <c r="H91" s="55"/>
      <c r="I91" s="59">
        <f t="shared" si="5"/>
        <v>1115.75118</v>
      </c>
      <c r="J91" s="60">
        <f>G91/F91</f>
        <v>1.8769560481018628</v>
      </c>
      <c r="K91" s="60">
        <f>G91/E91</f>
        <v>1.869608690205903</v>
      </c>
      <c r="L91" s="61">
        <f t="shared" si="6"/>
        <v>1110.75118</v>
      </c>
      <c r="M91" s="42"/>
      <c r="N91" s="24"/>
      <c r="O91" s="24"/>
    </row>
    <row r="92" spans="1:15" s="25" customFormat="1" ht="213" customHeight="1" x14ac:dyDescent="0.45">
      <c r="A92" s="62"/>
      <c r="B92" s="67">
        <v>21010300</v>
      </c>
      <c r="C92" s="57" t="s">
        <v>100</v>
      </c>
      <c r="D92" s="58">
        <v>1277.3</v>
      </c>
      <c r="E92" s="58">
        <v>1277.3</v>
      </c>
      <c r="F92" s="58">
        <v>1272.3</v>
      </c>
      <c r="G92" s="55">
        <v>2173.90418</v>
      </c>
      <c r="H92" s="55"/>
      <c r="I92" s="59">
        <f t="shared" si="5"/>
        <v>901.60418000000004</v>
      </c>
      <c r="J92" s="60">
        <f>G92/F92</f>
        <v>1.70864118525505</v>
      </c>
      <c r="K92" s="60">
        <f>G92/E92</f>
        <v>1.7019526970954357</v>
      </c>
      <c r="L92" s="61">
        <f t="shared" si="6"/>
        <v>896.60418000000004</v>
      </c>
      <c r="M92" s="42"/>
      <c r="N92" s="24"/>
      <c r="O92" s="24"/>
    </row>
    <row r="93" spans="1:15" s="25" customFormat="1" ht="199.5" customHeight="1" x14ac:dyDescent="0.45">
      <c r="A93" s="62"/>
      <c r="B93" s="56">
        <v>21010302</v>
      </c>
      <c r="C93" s="57" t="s">
        <v>101</v>
      </c>
      <c r="D93" s="58"/>
      <c r="E93" s="58"/>
      <c r="F93" s="58">
        <v>0</v>
      </c>
      <c r="G93" s="55">
        <v>214.14699999999999</v>
      </c>
      <c r="H93" s="55"/>
      <c r="I93" s="59">
        <f t="shared" si="5"/>
        <v>214.14699999999999</v>
      </c>
      <c r="J93" s="60">
        <v>0</v>
      </c>
      <c r="K93" s="60">
        <v>0</v>
      </c>
      <c r="L93" s="61">
        <f t="shared" si="6"/>
        <v>214.14699999999999</v>
      </c>
      <c r="M93" s="42"/>
      <c r="N93" s="24"/>
      <c r="O93" s="24"/>
    </row>
    <row r="94" spans="1:15" s="25" customFormat="1" ht="84" customHeight="1" x14ac:dyDescent="0.45">
      <c r="A94" s="62"/>
      <c r="B94" s="51">
        <v>21080000</v>
      </c>
      <c r="C94" s="52" t="s">
        <v>102</v>
      </c>
      <c r="D94" s="54">
        <f>D96+D95</f>
        <v>629</v>
      </c>
      <c r="E94" s="54">
        <f>E96+E95</f>
        <v>629</v>
      </c>
      <c r="F94" s="54">
        <f>F96+F95</f>
        <v>535</v>
      </c>
      <c r="G94" s="54">
        <f>G96+G95</f>
        <v>326.99098000000004</v>
      </c>
      <c r="H94" s="55"/>
      <c r="I94" s="45">
        <f t="shared" si="5"/>
        <v>-208.00901999999996</v>
      </c>
      <c r="J94" s="48">
        <f>G94/F94</f>
        <v>0.61119809345794396</v>
      </c>
      <c r="K94" s="48">
        <f t="shared" ref="K94:K105" si="7">G94/E94</f>
        <v>0.51985847376788563</v>
      </c>
      <c r="L94" s="49">
        <f t="shared" si="6"/>
        <v>-302.00901999999996</v>
      </c>
      <c r="M94" s="42"/>
      <c r="N94" s="24"/>
      <c r="O94" s="24"/>
    </row>
    <row r="95" spans="1:15" s="25" customFormat="1" ht="84" customHeight="1" x14ac:dyDescent="0.45">
      <c r="A95" s="62"/>
      <c r="B95" s="67">
        <v>21080900</v>
      </c>
      <c r="C95" s="57" t="s">
        <v>103</v>
      </c>
      <c r="D95" s="58">
        <v>6.2</v>
      </c>
      <c r="E95" s="58">
        <v>6.2</v>
      </c>
      <c r="F95" s="55">
        <v>5</v>
      </c>
      <c r="G95" s="55">
        <v>6.3477699999999997</v>
      </c>
      <c r="H95" s="55"/>
      <c r="I95" s="59">
        <f t="shared" si="5"/>
        <v>1.3477699999999997</v>
      </c>
      <c r="J95" s="60">
        <f>G95/F95</f>
        <v>1.2695539999999998</v>
      </c>
      <c r="K95" s="60">
        <f t="shared" si="7"/>
        <v>1.0238338709677419</v>
      </c>
      <c r="L95" s="61">
        <f t="shared" si="6"/>
        <v>0.14776999999999951</v>
      </c>
      <c r="M95" s="42"/>
      <c r="N95" s="24"/>
      <c r="O95" s="24"/>
    </row>
    <row r="96" spans="1:15" s="25" customFormat="1" ht="102" customHeight="1" x14ac:dyDescent="0.45">
      <c r="A96" s="62"/>
      <c r="B96" s="73" t="s">
        <v>104</v>
      </c>
      <c r="C96" s="57" t="s">
        <v>105</v>
      </c>
      <c r="D96" s="58">
        <v>622.79999999999995</v>
      </c>
      <c r="E96" s="58">
        <v>622.79999999999995</v>
      </c>
      <c r="F96" s="58">
        <v>530</v>
      </c>
      <c r="G96" s="55">
        <f>303.64321+17</f>
        <v>320.64321000000001</v>
      </c>
      <c r="H96" s="55"/>
      <c r="I96" s="59">
        <f t="shared" si="5"/>
        <v>-209.35678999999999</v>
      </c>
      <c r="J96" s="60">
        <f>G96/F96</f>
        <v>0.60498718867924528</v>
      </c>
      <c r="K96" s="60">
        <f t="shared" si="7"/>
        <v>0.51484137764932569</v>
      </c>
      <c r="L96" s="61">
        <f t="shared" si="6"/>
        <v>-302.15678999999994</v>
      </c>
      <c r="M96" s="42"/>
      <c r="N96" s="24"/>
      <c r="O96" s="24"/>
    </row>
    <row r="97" spans="1:15" s="25" customFormat="1" ht="141" customHeight="1" x14ac:dyDescent="0.45">
      <c r="A97" s="62"/>
      <c r="B97" s="63">
        <v>22000000</v>
      </c>
      <c r="C97" s="65" t="s">
        <v>106</v>
      </c>
      <c r="D97" s="53">
        <v>16081.2</v>
      </c>
      <c r="E97" s="54">
        <f>E98+E107+E109</f>
        <v>29970.399999999998</v>
      </c>
      <c r="F97" s="54">
        <f>F98+F107+F109</f>
        <v>26822.600000000002</v>
      </c>
      <c r="G97" s="54">
        <f>G98+G107+G109</f>
        <v>28289.94397</v>
      </c>
      <c r="H97" s="55"/>
      <c r="I97" s="45">
        <f t="shared" si="5"/>
        <v>1467.3439699999981</v>
      </c>
      <c r="J97" s="48">
        <f>G97/F97</f>
        <v>1.0547055084145458</v>
      </c>
      <c r="K97" s="48">
        <f t="shared" si="7"/>
        <v>0.94392947608306865</v>
      </c>
      <c r="L97" s="49">
        <f t="shared" si="6"/>
        <v>-1680.4560299999976</v>
      </c>
      <c r="M97" s="42"/>
      <c r="N97" s="24"/>
      <c r="O97" s="24"/>
    </row>
    <row r="98" spans="1:15" s="25" customFormat="1" ht="101.25" customHeight="1" x14ac:dyDescent="0.45">
      <c r="A98" s="62"/>
      <c r="B98" s="56">
        <v>22010000</v>
      </c>
      <c r="C98" s="74" t="s">
        <v>107</v>
      </c>
      <c r="D98" s="75">
        <f>D101+D102+D103+D104+D105+D106+D100+D99</f>
        <v>10982.6</v>
      </c>
      <c r="E98" s="75">
        <f>E99+E100+E101+E102+E103+E104+E105+E106</f>
        <v>21978.1</v>
      </c>
      <c r="F98" s="75">
        <f>F99+F100+F101+F102+F103+F104+F105+F106</f>
        <v>20542.900000000001</v>
      </c>
      <c r="G98" s="75">
        <f>G101+G102+G103+G104+G105+G106+G100+G99</f>
        <v>21798.875550000001</v>
      </c>
      <c r="H98" s="55"/>
      <c r="I98" s="59">
        <f t="shared" si="5"/>
        <v>1255.9755499999992</v>
      </c>
      <c r="J98" s="60">
        <f>G98/F98</f>
        <v>1.0611391551338905</v>
      </c>
      <c r="K98" s="60">
        <f t="shared" si="7"/>
        <v>0.99184531647412666</v>
      </c>
      <c r="L98" s="61">
        <f t="shared" si="6"/>
        <v>-179.22444999999789</v>
      </c>
      <c r="M98" s="42"/>
      <c r="N98" s="24"/>
      <c r="O98" s="24"/>
    </row>
    <row r="99" spans="1:15" s="25" customFormat="1" ht="101.25" customHeight="1" x14ac:dyDescent="0.45">
      <c r="A99" s="62"/>
      <c r="B99" s="67">
        <v>22010200</v>
      </c>
      <c r="C99" s="57" t="s">
        <v>108</v>
      </c>
      <c r="D99" s="75">
        <v>5</v>
      </c>
      <c r="E99" s="75">
        <v>5</v>
      </c>
      <c r="F99" s="75">
        <v>2.2999999999999998</v>
      </c>
      <c r="G99" s="75">
        <v>0.42499999999999999</v>
      </c>
      <c r="H99" s="55"/>
      <c r="I99" s="59">
        <f t="shared" si="5"/>
        <v>-1.8749999999999998</v>
      </c>
      <c r="J99" s="60">
        <v>0</v>
      </c>
      <c r="K99" s="60">
        <f t="shared" si="7"/>
        <v>8.4999999999999992E-2</v>
      </c>
      <c r="L99" s="61">
        <f t="shared" si="6"/>
        <v>-4.5750000000000002</v>
      </c>
      <c r="M99" s="42"/>
      <c r="N99" s="24"/>
      <c r="O99" s="24"/>
    </row>
    <row r="100" spans="1:15" s="25" customFormat="1" ht="111" customHeight="1" x14ac:dyDescent="0.45">
      <c r="A100" s="62"/>
      <c r="B100" s="67" t="s">
        <v>109</v>
      </c>
      <c r="C100" s="57" t="s">
        <v>110</v>
      </c>
      <c r="D100" s="58">
        <v>2</v>
      </c>
      <c r="E100" s="58">
        <v>3.1</v>
      </c>
      <c r="F100" s="58">
        <v>2</v>
      </c>
      <c r="G100" s="55">
        <f>3.9+0.78</f>
        <v>4.68</v>
      </c>
      <c r="H100" s="55"/>
      <c r="I100" s="59">
        <f t="shared" si="5"/>
        <v>2.6799999999999997</v>
      </c>
      <c r="J100" s="60">
        <f t="shared" ref="J100:J105" si="8">G100/F100</f>
        <v>2.34</v>
      </c>
      <c r="K100" s="60">
        <f t="shared" si="7"/>
        <v>1.5096774193548386</v>
      </c>
      <c r="L100" s="61">
        <f t="shared" si="6"/>
        <v>1.5799999999999996</v>
      </c>
      <c r="M100" s="42"/>
      <c r="N100" s="24"/>
      <c r="O100" s="24"/>
    </row>
    <row r="101" spans="1:15" s="25" customFormat="1" ht="148.5" customHeight="1" x14ac:dyDescent="0.45">
      <c r="A101" s="62"/>
      <c r="B101" s="67">
        <v>22010700</v>
      </c>
      <c r="C101" s="57" t="s">
        <v>111</v>
      </c>
      <c r="D101" s="58">
        <v>3.5</v>
      </c>
      <c r="E101" s="58">
        <v>3.5</v>
      </c>
      <c r="F101" s="58">
        <v>2.7</v>
      </c>
      <c r="G101" s="55">
        <v>5.46</v>
      </c>
      <c r="H101" s="55"/>
      <c r="I101" s="59">
        <f t="shared" si="5"/>
        <v>2.76</v>
      </c>
      <c r="J101" s="60">
        <f t="shared" si="8"/>
        <v>2.0222222222222221</v>
      </c>
      <c r="K101" s="60">
        <f t="shared" si="7"/>
        <v>1.56</v>
      </c>
      <c r="L101" s="61">
        <f t="shared" si="6"/>
        <v>1.96</v>
      </c>
      <c r="M101" s="42"/>
      <c r="N101" s="24"/>
      <c r="O101" s="24"/>
    </row>
    <row r="102" spans="1:15" s="25" customFormat="1" ht="182.25" customHeight="1" x14ac:dyDescent="0.45">
      <c r="A102" s="62"/>
      <c r="B102" s="67">
        <v>22010900</v>
      </c>
      <c r="C102" s="57" t="s">
        <v>112</v>
      </c>
      <c r="D102" s="58">
        <v>120</v>
      </c>
      <c r="E102" s="58">
        <v>120</v>
      </c>
      <c r="F102" s="58">
        <v>112</v>
      </c>
      <c r="G102" s="55">
        <v>61.926000000000002</v>
      </c>
      <c r="H102" s="55"/>
      <c r="I102" s="59">
        <f t="shared" si="5"/>
        <v>-50.073999999999998</v>
      </c>
      <c r="J102" s="60">
        <f t="shared" si="8"/>
        <v>0.55291071428571426</v>
      </c>
      <c r="K102" s="60">
        <f t="shared" si="7"/>
        <v>0.51605000000000001</v>
      </c>
      <c r="L102" s="61">
        <f t="shared" si="6"/>
        <v>-58.073999999999998</v>
      </c>
      <c r="M102" s="42"/>
      <c r="N102" s="24"/>
      <c r="O102" s="24"/>
    </row>
    <row r="103" spans="1:15" s="25" customFormat="1" ht="153" customHeight="1" x14ac:dyDescent="0.45">
      <c r="A103" s="62"/>
      <c r="B103" s="67">
        <v>22011000</v>
      </c>
      <c r="C103" s="57" t="s">
        <v>113</v>
      </c>
      <c r="D103" s="58">
        <v>2000</v>
      </c>
      <c r="E103" s="58">
        <v>2000</v>
      </c>
      <c r="F103" s="58">
        <v>2000</v>
      </c>
      <c r="G103" s="55">
        <v>3004.6950000000002</v>
      </c>
      <c r="H103" s="55"/>
      <c r="I103" s="59">
        <f t="shared" si="5"/>
        <v>1004.6950000000002</v>
      </c>
      <c r="J103" s="60">
        <f t="shared" si="8"/>
        <v>1.5023475000000002</v>
      </c>
      <c r="K103" s="60">
        <f t="shared" si="7"/>
        <v>1.5023475000000002</v>
      </c>
      <c r="L103" s="61">
        <f t="shared" si="6"/>
        <v>1004.6950000000002</v>
      </c>
      <c r="M103" s="42"/>
      <c r="N103" s="24"/>
      <c r="O103" s="24"/>
    </row>
    <row r="104" spans="1:15" s="25" customFormat="1" ht="144.75" customHeight="1" x14ac:dyDescent="0.45">
      <c r="A104" s="62"/>
      <c r="B104" s="67">
        <v>22011100</v>
      </c>
      <c r="C104" s="57" t="s">
        <v>114</v>
      </c>
      <c r="D104" s="58">
        <v>7878.1</v>
      </c>
      <c r="E104" s="58">
        <v>8253.7000000000007</v>
      </c>
      <c r="F104" s="58">
        <v>7433.5</v>
      </c>
      <c r="G104" s="55">
        <v>8384.3781500000005</v>
      </c>
      <c r="H104" s="55"/>
      <c r="I104" s="59">
        <f t="shared" si="5"/>
        <v>950.87815000000046</v>
      </c>
      <c r="J104" s="60">
        <f t="shared" si="8"/>
        <v>1.1279179592385822</v>
      </c>
      <c r="K104" s="60">
        <f t="shared" si="7"/>
        <v>1.015832675042708</v>
      </c>
      <c r="L104" s="61">
        <f t="shared" si="6"/>
        <v>130.67814999999973</v>
      </c>
      <c r="M104" s="42"/>
      <c r="N104" s="24"/>
      <c r="O104" s="24"/>
    </row>
    <row r="105" spans="1:15" s="25" customFormat="1" ht="126.75" customHeight="1" x14ac:dyDescent="0.45">
      <c r="A105" s="62"/>
      <c r="B105" s="67">
        <v>22011800</v>
      </c>
      <c r="C105" s="57" t="s">
        <v>115</v>
      </c>
      <c r="D105" s="58">
        <v>974</v>
      </c>
      <c r="E105" s="58">
        <v>974</v>
      </c>
      <c r="F105" s="58">
        <v>878.5</v>
      </c>
      <c r="G105" s="55">
        <v>660.80780000000004</v>
      </c>
      <c r="H105" s="55"/>
      <c r="I105" s="59">
        <f t="shared" si="5"/>
        <v>-217.69219999999996</v>
      </c>
      <c r="J105" s="60">
        <f t="shared" si="8"/>
        <v>0.75220011383039276</v>
      </c>
      <c r="K105" s="60">
        <f t="shared" si="7"/>
        <v>0.6784474332648871</v>
      </c>
      <c r="L105" s="61">
        <f t="shared" si="6"/>
        <v>-313.19219999999996</v>
      </c>
      <c r="M105" s="42"/>
      <c r="N105" s="24"/>
      <c r="O105" s="24"/>
    </row>
    <row r="106" spans="1:15" s="25" customFormat="1" ht="71.25" customHeight="1" x14ac:dyDescent="0.45">
      <c r="A106" s="62"/>
      <c r="B106" s="67">
        <v>22012500</v>
      </c>
      <c r="C106" s="57" t="s">
        <v>116</v>
      </c>
      <c r="D106" s="58"/>
      <c r="E106" s="58">
        <v>10618.8</v>
      </c>
      <c r="F106" s="58">
        <v>10111.9</v>
      </c>
      <c r="G106" s="55">
        <v>9676.5036</v>
      </c>
      <c r="H106" s="55"/>
      <c r="I106" s="59">
        <f t="shared" si="5"/>
        <v>-435.39639999999963</v>
      </c>
      <c r="J106" s="60">
        <v>0</v>
      </c>
      <c r="K106" s="60">
        <v>0</v>
      </c>
      <c r="L106" s="61">
        <f t="shared" si="6"/>
        <v>-942.29639999999927</v>
      </c>
      <c r="M106" s="42"/>
      <c r="N106" s="24"/>
      <c r="O106" s="24"/>
    </row>
    <row r="107" spans="1:15" s="25" customFormat="1" ht="111" customHeight="1" x14ac:dyDescent="0.45">
      <c r="A107" s="62"/>
      <c r="B107" s="51">
        <v>22080000</v>
      </c>
      <c r="C107" s="52" t="s">
        <v>117</v>
      </c>
      <c r="D107" s="53">
        <v>4496.8</v>
      </c>
      <c r="E107" s="53">
        <v>4496.8</v>
      </c>
      <c r="F107" s="66">
        <f>F108</f>
        <v>3875</v>
      </c>
      <c r="G107" s="66">
        <f>G108</f>
        <v>3687.8518399999998</v>
      </c>
      <c r="H107" s="55"/>
      <c r="I107" s="45">
        <f t="shared" si="5"/>
        <v>-187.14816000000019</v>
      </c>
      <c r="J107" s="48">
        <f>G107/F107</f>
        <v>0.95170370064516119</v>
      </c>
      <c r="K107" s="48">
        <f>G107/E107</f>
        <v>0.82010581747020095</v>
      </c>
      <c r="L107" s="49">
        <f t="shared" si="6"/>
        <v>-808.94816000000037</v>
      </c>
      <c r="M107" s="42"/>
      <c r="N107" s="24"/>
      <c r="O107" s="24"/>
    </row>
    <row r="108" spans="1:15" s="25" customFormat="1" ht="256.5" customHeight="1" x14ac:dyDescent="0.45">
      <c r="A108" s="62"/>
      <c r="B108" s="56">
        <v>22080402</v>
      </c>
      <c r="C108" s="57" t="s">
        <v>118</v>
      </c>
      <c r="D108" s="58">
        <v>4496.8</v>
      </c>
      <c r="E108" s="58">
        <v>4496.8</v>
      </c>
      <c r="F108" s="58">
        <v>3875</v>
      </c>
      <c r="G108" s="55">
        <f>506.15937+3181.69247</f>
        <v>3687.8518399999998</v>
      </c>
      <c r="H108" s="55"/>
      <c r="I108" s="59">
        <f t="shared" si="5"/>
        <v>-187.14816000000019</v>
      </c>
      <c r="J108" s="60">
        <f>G108/F108</f>
        <v>0.95170370064516119</v>
      </c>
      <c r="K108" s="60">
        <f>G108/E108</f>
        <v>0.82010581747020095</v>
      </c>
      <c r="L108" s="61">
        <f t="shared" si="6"/>
        <v>-808.94816000000037</v>
      </c>
      <c r="M108" s="42"/>
      <c r="N108" s="24"/>
      <c r="O108" s="24"/>
    </row>
    <row r="109" spans="1:15" s="25" customFormat="1" ht="59.25" customHeight="1" x14ac:dyDescent="0.45">
      <c r="A109" s="62"/>
      <c r="B109" s="51">
        <v>22090000</v>
      </c>
      <c r="C109" s="52" t="s">
        <v>119</v>
      </c>
      <c r="D109" s="68">
        <v>601.79999999999995</v>
      </c>
      <c r="E109" s="66">
        <f>E110+E111+E112+E113</f>
        <v>3495.5</v>
      </c>
      <c r="F109" s="66">
        <f>F110+F111+F112+F113</f>
        <v>2404.6999999999998</v>
      </c>
      <c r="G109" s="66">
        <f>G110+G111+G112+G113</f>
        <v>2803.2165800000002</v>
      </c>
      <c r="H109" s="55"/>
      <c r="I109" s="45">
        <f t="shared" si="5"/>
        <v>398.51658000000043</v>
      </c>
      <c r="J109" s="48">
        <f>G109/F109</f>
        <v>1.1657240321037969</v>
      </c>
      <c r="K109" s="48">
        <f>G109/E109</f>
        <v>0.80195010155914759</v>
      </c>
      <c r="L109" s="49">
        <f t="shared" si="6"/>
        <v>-692.28341999999975</v>
      </c>
      <c r="M109" s="42"/>
      <c r="N109" s="24"/>
      <c r="O109" s="24"/>
    </row>
    <row r="110" spans="1:15" s="25" customFormat="1" ht="124.5" customHeight="1" x14ac:dyDescent="0.45">
      <c r="A110" s="62"/>
      <c r="B110" s="56">
        <v>22090100</v>
      </c>
      <c r="C110" s="57" t="s">
        <v>120</v>
      </c>
      <c r="D110" s="58">
        <v>549</v>
      </c>
      <c r="E110" s="58">
        <v>549</v>
      </c>
      <c r="F110" s="58">
        <v>462.5</v>
      </c>
      <c r="G110" s="55">
        <v>622.60284000000001</v>
      </c>
      <c r="H110" s="55"/>
      <c r="I110" s="59">
        <f t="shared" si="5"/>
        <v>160.10284000000001</v>
      </c>
      <c r="J110" s="60">
        <f>G110/F110</f>
        <v>1.3461683027027027</v>
      </c>
      <c r="K110" s="60">
        <f>G110/E110</f>
        <v>1.1340671038251366</v>
      </c>
      <c r="L110" s="61">
        <f t="shared" si="6"/>
        <v>73.602840000000015</v>
      </c>
      <c r="M110" s="42"/>
      <c r="N110" s="24"/>
      <c r="O110" s="24"/>
    </row>
    <row r="111" spans="1:15" s="25" customFormat="1" ht="93.75" customHeight="1" x14ac:dyDescent="0.45">
      <c r="A111" s="62"/>
      <c r="B111" s="56">
        <v>22090200</v>
      </c>
      <c r="C111" s="57" t="s">
        <v>121</v>
      </c>
      <c r="D111" s="58">
        <v>0</v>
      </c>
      <c r="E111" s="58">
        <v>0</v>
      </c>
      <c r="F111" s="58">
        <v>0</v>
      </c>
      <c r="G111" s="55">
        <v>399.12007999999997</v>
      </c>
      <c r="H111" s="55"/>
      <c r="I111" s="59">
        <f t="shared" si="5"/>
        <v>399.12007999999997</v>
      </c>
      <c r="J111" s="60">
        <v>0</v>
      </c>
      <c r="K111" s="60">
        <v>0</v>
      </c>
      <c r="L111" s="61">
        <f t="shared" si="6"/>
        <v>399.12007999999997</v>
      </c>
      <c r="M111" s="42"/>
      <c r="N111" s="24"/>
      <c r="O111" s="24"/>
    </row>
    <row r="112" spans="1:15" s="25" customFormat="1" ht="272.25" customHeight="1" x14ac:dyDescent="0.45">
      <c r="A112" s="62"/>
      <c r="B112" s="56">
        <v>22090300</v>
      </c>
      <c r="C112" s="57" t="s">
        <v>122</v>
      </c>
      <c r="D112" s="58">
        <v>0</v>
      </c>
      <c r="E112" s="58">
        <v>0</v>
      </c>
      <c r="F112" s="58">
        <v>0</v>
      </c>
      <c r="G112" s="55">
        <v>18.18927</v>
      </c>
      <c r="H112" s="55"/>
      <c r="I112" s="59">
        <f t="shared" si="5"/>
        <v>18.18927</v>
      </c>
      <c r="J112" s="60">
        <v>0</v>
      </c>
      <c r="K112" s="60">
        <v>0</v>
      </c>
      <c r="L112" s="61">
        <f t="shared" si="6"/>
        <v>18.18927</v>
      </c>
      <c r="M112" s="42"/>
      <c r="N112" s="24"/>
      <c r="O112" s="24"/>
    </row>
    <row r="113" spans="1:20" s="25" customFormat="1" ht="210.75" customHeight="1" x14ac:dyDescent="0.45">
      <c r="A113" s="62"/>
      <c r="B113" s="56">
        <v>22090400</v>
      </c>
      <c r="C113" s="57" t="s">
        <v>123</v>
      </c>
      <c r="D113" s="58">
        <v>52.8</v>
      </c>
      <c r="E113" s="58">
        <v>2946.5</v>
      </c>
      <c r="F113" s="58">
        <v>1942.2</v>
      </c>
      <c r="G113" s="55">
        <v>1763.30439</v>
      </c>
      <c r="H113" s="55"/>
      <c r="I113" s="59">
        <f t="shared" si="5"/>
        <v>-178.89561000000003</v>
      </c>
      <c r="J113" s="60">
        <f>G113/F113</f>
        <v>0.90789022242817419</v>
      </c>
      <c r="K113" s="60">
        <f t="shared" ref="K113:K124" si="9">G113/E113</f>
        <v>0.59844031562871203</v>
      </c>
      <c r="L113" s="61">
        <f t="shared" si="6"/>
        <v>-1183.19561</v>
      </c>
      <c r="M113" s="42"/>
      <c r="N113" s="24"/>
      <c r="O113" s="24"/>
    </row>
    <row r="114" spans="1:20" s="25" customFormat="1" ht="62.25" customHeight="1" x14ac:dyDescent="0.45">
      <c r="A114" s="62"/>
      <c r="B114" s="63">
        <v>24000000</v>
      </c>
      <c r="C114" s="52" t="s">
        <v>124</v>
      </c>
      <c r="D114" s="68">
        <v>162.30000000000001</v>
      </c>
      <c r="E114" s="68">
        <v>162.30000000000001</v>
      </c>
      <c r="F114" s="66">
        <f>F116+F115</f>
        <v>139.80000000000001</v>
      </c>
      <c r="G114" s="66">
        <f>G116+G115</f>
        <v>334.84088000000003</v>
      </c>
      <c r="H114" s="75"/>
      <c r="I114" s="45">
        <f t="shared" si="5"/>
        <v>195.04088000000002</v>
      </c>
      <c r="J114" s="48">
        <f>G114/F114</f>
        <v>2.3951422031473535</v>
      </c>
      <c r="K114" s="48">
        <f t="shared" si="9"/>
        <v>2.0630984596426369</v>
      </c>
      <c r="L114" s="49">
        <f t="shared" si="6"/>
        <v>172.54088000000002</v>
      </c>
      <c r="M114" s="42"/>
      <c r="N114" s="24"/>
      <c r="O114" s="24"/>
    </row>
    <row r="115" spans="1:20" s="25" customFormat="1" ht="216" customHeight="1" x14ac:dyDescent="0.45">
      <c r="A115" s="62"/>
      <c r="B115" s="67">
        <v>24030000</v>
      </c>
      <c r="C115" s="57" t="s">
        <v>125</v>
      </c>
      <c r="D115" s="58">
        <v>20</v>
      </c>
      <c r="E115" s="58">
        <v>20</v>
      </c>
      <c r="F115" s="58">
        <v>17.5</v>
      </c>
      <c r="G115" s="55">
        <v>0</v>
      </c>
      <c r="H115" s="55"/>
      <c r="I115" s="59">
        <f t="shared" si="5"/>
        <v>-17.5</v>
      </c>
      <c r="J115" s="60">
        <v>0</v>
      </c>
      <c r="K115" s="60">
        <f t="shared" si="9"/>
        <v>0</v>
      </c>
      <c r="L115" s="61">
        <f t="shared" si="6"/>
        <v>-20</v>
      </c>
      <c r="M115" s="42"/>
      <c r="N115" s="24"/>
      <c r="O115" s="24"/>
    </row>
    <row r="116" spans="1:20" s="25" customFormat="1" ht="64.5" x14ac:dyDescent="0.45">
      <c r="A116" s="62"/>
      <c r="B116" s="56">
        <v>24060000</v>
      </c>
      <c r="C116" s="74" t="s">
        <v>126</v>
      </c>
      <c r="D116" s="58">
        <v>142.30000000000001</v>
      </c>
      <c r="E116" s="58">
        <v>142.30000000000001</v>
      </c>
      <c r="F116" s="55">
        <f>F117</f>
        <v>122.3</v>
      </c>
      <c r="G116" s="55">
        <f>G117</f>
        <v>334.84088000000003</v>
      </c>
      <c r="H116" s="55"/>
      <c r="I116" s="59">
        <f t="shared" si="5"/>
        <v>212.54088000000002</v>
      </c>
      <c r="J116" s="60">
        <f t="shared" ref="J116:J124" si="10">G116/F116</f>
        <v>2.7378649223221587</v>
      </c>
      <c r="K116" s="60">
        <f t="shared" si="9"/>
        <v>2.3530631061138441</v>
      </c>
      <c r="L116" s="61">
        <f t="shared" si="6"/>
        <v>192.54088000000002</v>
      </c>
      <c r="M116" s="42"/>
      <c r="N116" s="24"/>
      <c r="O116" s="24"/>
    </row>
    <row r="117" spans="1:20" s="25" customFormat="1" ht="64.5" x14ac:dyDescent="0.45">
      <c r="A117" s="62"/>
      <c r="B117" s="56">
        <v>24060300</v>
      </c>
      <c r="C117" s="74" t="s">
        <v>127</v>
      </c>
      <c r="D117" s="76">
        <v>142.30000000000001</v>
      </c>
      <c r="E117" s="76">
        <v>142.30000000000001</v>
      </c>
      <c r="F117" s="76">
        <v>122.3</v>
      </c>
      <c r="G117" s="77">
        <v>334.84088000000003</v>
      </c>
      <c r="H117" s="55"/>
      <c r="I117" s="59">
        <f t="shared" si="5"/>
        <v>212.54088000000002</v>
      </c>
      <c r="J117" s="60">
        <f t="shared" si="10"/>
        <v>2.7378649223221587</v>
      </c>
      <c r="K117" s="60">
        <f t="shared" si="9"/>
        <v>2.3530631061138441</v>
      </c>
      <c r="L117" s="61">
        <f t="shared" si="6"/>
        <v>192.54088000000002</v>
      </c>
      <c r="M117" s="42"/>
      <c r="N117" s="24"/>
      <c r="O117" s="24"/>
    </row>
    <row r="118" spans="1:20" s="25" customFormat="1" ht="64.5" x14ac:dyDescent="0.45">
      <c r="A118" s="62"/>
      <c r="B118" s="63">
        <v>30000000</v>
      </c>
      <c r="C118" s="78" t="s">
        <v>128</v>
      </c>
      <c r="D118" s="53">
        <v>48.4</v>
      </c>
      <c r="E118" s="54">
        <f t="shared" ref="E118:G119" si="11">E119</f>
        <v>22.2</v>
      </c>
      <c r="F118" s="54">
        <f t="shared" si="11"/>
        <v>21</v>
      </c>
      <c r="G118" s="54">
        <f t="shared" si="11"/>
        <v>41.36562</v>
      </c>
      <c r="H118" s="79"/>
      <c r="I118" s="45">
        <f t="shared" si="5"/>
        <v>20.36562</v>
      </c>
      <c r="J118" s="48">
        <f t="shared" si="10"/>
        <v>1.9697914285714286</v>
      </c>
      <c r="K118" s="48">
        <f t="shared" si="9"/>
        <v>1.8633162162162162</v>
      </c>
      <c r="L118" s="49">
        <f t="shared" si="6"/>
        <v>19.165620000000001</v>
      </c>
      <c r="M118" s="42"/>
      <c r="N118" s="24"/>
      <c r="O118" s="24"/>
    </row>
    <row r="119" spans="1:20" s="25" customFormat="1" ht="75.75" customHeight="1" x14ac:dyDescent="0.45">
      <c r="A119" s="62"/>
      <c r="B119" s="51">
        <v>31000000</v>
      </c>
      <c r="C119" s="52" t="s">
        <v>129</v>
      </c>
      <c r="D119" s="80">
        <v>48.4</v>
      </c>
      <c r="E119" s="81">
        <f t="shared" si="11"/>
        <v>22.2</v>
      </c>
      <c r="F119" s="81">
        <f t="shared" si="11"/>
        <v>21</v>
      </c>
      <c r="G119" s="81">
        <f>G120+G123</f>
        <v>41.36562</v>
      </c>
      <c r="H119" s="55"/>
      <c r="I119" s="59">
        <f t="shared" si="5"/>
        <v>20.36562</v>
      </c>
      <c r="J119" s="60">
        <f t="shared" si="10"/>
        <v>1.9697914285714286</v>
      </c>
      <c r="K119" s="60">
        <f t="shared" si="9"/>
        <v>1.8633162162162162</v>
      </c>
      <c r="L119" s="61">
        <f t="shared" si="6"/>
        <v>19.165620000000001</v>
      </c>
      <c r="M119" s="42"/>
      <c r="N119" s="24"/>
      <c r="O119" s="24"/>
    </row>
    <row r="120" spans="1:20" s="25" customFormat="1" ht="324" customHeight="1" thickBot="1" x14ac:dyDescent="0.5">
      <c r="A120" s="82"/>
      <c r="B120" s="83">
        <v>31010200</v>
      </c>
      <c r="C120" s="84" t="s">
        <v>130</v>
      </c>
      <c r="D120" s="58">
        <v>48.4</v>
      </c>
      <c r="E120" s="58">
        <v>22.2</v>
      </c>
      <c r="F120" s="58">
        <v>21</v>
      </c>
      <c r="G120" s="55">
        <v>29.785799999999998</v>
      </c>
      <c r="H120" s="55"/>
      <c r="I120" s="59">
        <f t="shared" si="5"/>
        <v>8.7857999999999983</v>
      </c>
      <c r="J120" s="60">
        <f t="shared" si="10"/>
        <v>1.4183714285714284</v>
      </c>
      <c r="K120" s="60">
        <f t="shared" si="9"/>
        <v>1.3417027027027026</v>
      </c>
      <c r="L120" s="61">
        <f t="shared" si="6"/>
        <v>7.585799999999999</v>
      </c>
      <c r="M120" s="42"/>
      <c r="N120" s="24"/>
      <c r="O120" s="24"/>
    </row>
    <row r="121" spans="1:20" s="89" customFormat="1" ht="46.5" hidden="1" customHeight="1" x14ac:dyDescent="0.5">
      <c r="A121" s="85"/>
      <c r="B121" s="86"/>
      <c r="C121" s="87"/>
      <c r="D121" s="81"/>
      <c r="E121" s="81"/>
      <c r="F121" s="81"/>
      <c r="G121" s="81"/>
      <c r="H121" s="81"/>
      <c r="I121" s="88">
        <f t="shared" si="5"/>
        <v>0</v>
      </c>
      <c r="J121" s="60" t="e">
        <f t="shared" si="10"/>
        <v>#DIV/0!</v>
      </c>
      <c r="K121" s="60" t="e">
        <f t="shared" si="9"/>
        <v>#DIV/0!</v>
      </c>
      <c r="L121" s="61">
        <f t="shared" si="6"/>
        <v>0</v>
      </c>
      <c r="M121" s="42"/>
      <c r="N121" s="24"/>
      <c r="O121" s="24"/>
    </row>
    <row r="122" spans="1:20" s="96" customFormat="1" ht="90.75" hidden="1" customHeight="1" x14ac:dyDescent="0.45">
      <c r="A122" s="90"/>
      <c r="B122" s="91"/>
      <c r="C122" s="92" t="s">
        <v>131</v>
      </c>
      <c r="D122" s="77"/>
      <c r="E122" s="77"/>
      <c r="F122" s="77"/>
      <c r="G122" s="93"/>
      <c r="H122" s="93"/>
      <c r="I122" s="59">
        <f t="shared" si="5"/>
        <v>0</v>
      </c>
      <c r="J122" s="94" t="e">
        <f t="shared" si="10"/>
        <v>#DIV/0!</v>
      </c>
      <c r="K122" s="94" t="e">
        <f t="shared" si="9"/>
        <v>#DIV/0!</v>
      </c>
      <c r="L122" s="95">
        <f t="shared" si="6"/>
        <v>0</v>
      </c>
      <c r="M122" s="42"/>
      <c r="N122" s="24"/>
      <c r="O122" s="24"/>
    </row>
    <row r="123" spans="1:20" s="96" customFormat="1" ht="142.5" customHeight="1" thickBot="1" x14ac:dyDescent="0.5">
      <c r="A123" s="97"/>
      <c r="B123" s="98">
        <v>31020000</v>
      </c>
      <c r="C123" s="99" t="s">
        <v>132</v>
      </c>
      <c r="D123" s="100"/>
      <c r="E123" s="100">
        <v>0</v>
      </c>
      <c r="F123" s="100">
        <v>0</v>
      </c>
      <c r="G123" s="101">
        <v>11.57982</v>
      </c>
      <c r="H123" s="101"/>
      <c r="I123" s="102">
        <f t="shared" si="5"/>
        <v>11.57982</v>
      </c>
      <c r="J123" s="103"/>
      <c r="K123" s="103"/>
      <c r="L123" s="104">
        <f t="shared" si="6"/>
        <v>11.57982</v>
      </c>
      <c r="M123" s="42"/>
      <c r="N123" s="24"/>
      <c r="O123" s="24"/>
    </row>
    <row r="124" spans="1:20" s="96" customFormat="1" ht="75" customHeight="1" thickBot="1" x14ac:dyDescent="0.5">
      <c r="A124" s="105"/>
      <c r="B124" s="106"/>
      <c r="C124" s="107" t="s">
        <v>133</v>
      </c>
      <c r="D124" s="108">
        <v>1096783</v>
      </c>
      <c r="E124" s="109">
        <f>E5+E89+E118</f>
        <v>1602730</v>
      </c>
      <c r="F124" s="109">
        <f>F5+F89+F118</f>
        <v>1481326.55</v>
      </c>
      <c r="G124" s="109">
        <f>G5+G89+G118</f>
        <v>1598371.1798999999</v>
      </c>
      <c r="H124" s="110"/>
      <c r="I124" s="111">
        <f t="shared" si="5"/>
        <v>117044.62989999983</v>
      </c>
      <c r="J124" s="112">
        <f t="shared" si="10"/>
        <v>1.0790133883038819</v>
      </c>
      <c r="K124" s="112">
        <f t="shared" si="9"/>
        <v>0.9972803777928908</v>
      </c>
      <c r="L124" s="113">
        <f t="shared" si="6"/>
        <v>-4358.8201000001281</v>
      </c>
      <c r="M124" s="42"/>
      <c r="N124" s="24"/>
      <c r="O124" s="24"/>
      <c r="T124" s="114"/>
    </row>
    <row r="125" spans="1:20" s="25" customFormat="1" ht="68.25" customHeight="1" x14ac:dyDescent="0.4">
      <c r="A125" s="115"/>
      <c r="B125" s="116"/>
      <c r="C125" s="117"/>
      <c r="D125" s="118"/>
      <c r="E125" s="118"/>
      <c r="F125" s="118"/>
      <c r="G125" s="119"/>
      <c r="H125" s="119"/>
      <c r="I125" s="120"/>
      <c r="J125" s="121"/>
      <c r="K125" s="121"/>
      <c r="L125" s="120"/>
      <c r="M125" s="24"/>
      <c r="N125" s="24"/>
      <c r="O125" s="24"/>
    </row>
    <row r="126" spans="1:20" s="25" customFormat="1" ht="92.25" customHeight="1" x14ac:dyDescent="0.4">
      <c r="A126" s="122"/>
      <c r="B126" s="123"/>
      <c r="C126" s="124"/>
      <c r="D126" s="125"/>
      <c r="E126" s="125"/>
      <c r="F126" s="125"/>
      <c r="G126" s="126"/>
      <c r="H126" s="127"/>
      <c r="I126" s="128"/>
      <c r="J126" s="129"/>
      <c r="K126" s="129"/>
      <c r="L126" s="130"/>
      <c r="M126" s="24"/>
      <c r="N126" s="24"/>
      <c r="O126" s="24"/>
    </row>
    <row r="127" spans="1:20" s="25" customFormat="1" ht="36" customHeight="1" x14ac:dyDescent="0.4">
      <c r="A127" s="131"/>
      <c r="B127" s="132"/>
      <c r="C127" s="133"/>
      <c r="D127" s="134"/>
      <c r="E127" s="134"/>
      <c r="F127" s="134"/>
      <c r="G127" s="135"/>
      <c r="H127" s="135"/>
      <c r="I127" s="136"/>
      <c r="J127" s="137"/>
      <c r="K127" s="137"/>
      <c r="L127" s="138"/>
      <c r="M127" s="24"/>
      <c r="N127" s="24"/>
      <c r="O127" s="24"/>
    </row>
    <row r="128" spans="1:20" s="25" customFormat="1" ht="30.75" x14ac:dyDescent="0.4">
      <c r="A128" s="131"/>
      <c r="B128" s="139"/>
      <c r="C128" s="133"/>
      <c r="D128" s="134"/>
      <c r="E128" s="134"/>
      <c r="F128" s="134"/>
      <c r="G128" s="135"/>
      <c r="H128" s="135"/>
      <c r="I128" s="136"/>
      <c r="J128" s="137"/>
      <c r="K128" s="137"/>
      <c r="L128" s="138"/>
      <c r="M128" s="24"/>
      <c r="N128" s="24"/>
      <c r="O128" s="24"/>
    </row>
    <row r="129" spans="1:15" s="25" customFormat="1" ht="39.75" customHeight="1" x14ac:dyDescent="0.4">
      <c r="A129" s="131"/>
      <c r="B129" s="139"/>
      <c r="C129" s="133"/>
      <c r="D129" s="134"/>
      <c r="E129" s="134"/>
      <c r="F129" s="134"/>
      <c r="G129" s="135"/>
      <c r="H129" s="135"/>
      <c r="I129" s="136"/>
      <c r="J129" s="137"/>
      <c r="K129" s="137"/>
      <c r="L129" s="138"/>
      <c r="M129" s="24"/>
      <c r="N129" s="24"/>
      <c r="O129" s="24"/>
    </row>
    <row r="130" spans="1:15" s="25" customFormat="1" ht="61.5" customHeight="1" x14ac:dyDescent="0.4">
      <c r="A130" s="131"/>
      <c r="B130" s="140"/>
      <c r="C130" s="141"/>
      <c r="D130" s="142"/>
      <c r="E130" s="142"/>
      <c r="F130" s="143"/>
      <c r="G130" s="135"/>
      <c r="H130" s="135"/>
      <c r="I130" s="136"/>
      <c r="J130" s="137"/>
      <c r="K130" s="137"/>
      <c r="L130" s="138"/>
      <c r="M130" s="24"/>
      <c r="N130" s="24"/>
      <c r="O130" s="24"/>
    </row>
    <row r="131" spans="1:15" s="25" customFormat="1" ht="59.25" hidden="1" customHeight="1" x14ac:dyDescent="0.4">
      <c r="A131" s="131"/>
      <c r="B131" s="140"/>
      <c r="C131" s="141"/>
      <c r="D131" s="142"/>
      <c r="E131" s="142"/>
      <c r="F131" s="143"/>
      <c r="G131" s="135"/>
      <c r="H131" s="135"/>
      <c r="I131" s="136"/>
      <c r="J131" s="137"/>
      <c r="K131" s="137"/>
      <c r="L131" s="138"/>
      <c r="M131" s="24"/>
      <c r="N131" s="24"/>
      <c r="O131" s="24"/>
    </row>
    <row r="132" spans="1:15" s="25" customFormat="1" ht="69" hidden="1" customHeight="1" x14ac:dyDescent="0.4">
      <c r="A132" s="131"/>
      <c r="B132" s="139"/>
      <c r="C132" s="133"/>
      <c r="D132" s="134"/>
      <c r="E132" s="134"/>
      <c r="F132" s="143"/>
      <c r="G132" s="135"/>
      <c r="H132" s="135"/>
      <c r="I132" s="136"/>
      <c r="J132" s="137"/>
      <c r="K132" s="137"/>
      <c r="L132" s="138"/>
      <c r="M132" s="24"/>
      <c r="N132" s="24"/>
      <c r="O132" s="24"/>
    </row>
    <row r="133" spans="1:15" s="25" customFormat="1" ht="103.5" customHeight="1" x14ac:dyDescent="0.4">
      <c r="A133" s="131"/>
      <c r="B133" s="139"/>
      <c r="C133" s="133"/>
      <c r="D133" s="134"/>
      <c r="E133" s="134"/>
      <c r="F133" s="134"/>
      <c r="G133" s="135"/>
      <c r="H133" s="135"/>
      <c r="I133" s="136"/>
      <c r="J133" s="137"/>
      <c r="K133" s="137"/>
      <c r="L133" s="138"/>
      <c r="M133" s="24"/>
      <c r="N133" s="24"/>
      <c r="O133" s="24"/>
    </row>
    <row r="134" spans="1:15" s="25" customFormat="1" ht="30.75" x14ac:dyDescent="0.4">
      <c r="A134" s="131"/>
      <c r="B134" s="139"/>
      <c r="C134" s="133"/>
      <c r="D134" s="134"/>
      <c r="E134" s="134"/>
      <c r="F134" s="143"/>
      <c r="G134" s="135"/>
      <c r="H134" s="135"/>
      <c r="I134" s="136"/>
      <c r="J134" s="137"/>
      <c r="K134" s="137"/>
      <c r="L134" s="138"/>
      <c r="M134" s="24"/>
      <c r="N134" s="24"/>
      <c r="O134" s="24"/>
    </row>
    <row r="135" spans="1:15" s="25" customFormat="1" ht="30.75" hidden="1" x14ac:dyDescent="0.4">
      <c r="A135" s="131"/>
      <c r="B135" s="139"/>
      <c r="C135" s="133"/>
      <c r="D135" s="134"/>
      <c r="E135" s="134"/>
      <c r="F135" s="143"/>
      <c r="G135" s="135"/>
      <c r="H135" s="135"/>
      <c r="I135" s="136"/>
      <c r="J135" s="137"/>
      <c r="K135" s="137"/>
      <c r="L135" s="138"/>
      <c r="M135" s="24"/>
      <c r="N135" s="24"/>
      <c r="O135" s="24"/>
    </row>
    <row r="136" spans="1:15" s="25" customFormat="1" ht="163.5" customHeight="1" x14ac:dyDescent="0.4">
      <c r="A136" s="131"/>
      <c r="B136" s="139"/>
      <c r="C136" s="133"/>
      <c r="D136" s="134"/>
      <c r="E136" s="134"/>
      <c r="F136" s="134"/>
      <c r="G136" s="135"/>
      <c r="H136" s="135"/>
      <c r="I136" s="136"/>
      <c r="J136" s="137"/>
      <c r="K136" s="137"/>
      <c r="L136" s="138"/>
      <c r="M136" s="24"/>
      <c r="N136" s="24"/>
      <c r="O136" s="24"/>
    </row>
    <row r="137" spans="1:15" s="25" customFormat="1" ht="30.75" x14ac:dyDescent="0.4">
      <c r="A137" s="131"/>
      <c r="B137" s="139"/>
      <c r="C137" s="133"/>
      <c r="D137" s="134"/>
      <c r="E137" s="134"/>
      <c r="F137" s="134"/>
      <c r="G137" s="135"/>
      <c r="H137" s="135"/>
      <c r="I137" s="136"/>
      <c r="J137" s="137"/>
      <c r="K137" s="137"/>
      <c r="L137" s="138"/>
      <c r="M137" s="24"/>
      <c r="N137" s="24"/>
      <c r="O137" s="24"/>
    </row>
    <row r="138" spans="1:15" s="25" customFormat="1" ht="30.75" x14ac:dyDescent="0.4">
      <c r="A138" s="131"/>
      <c r="B138" s="139"/>
      <c r="C138" s="133"/>
      <c r="D138" s="134"/>
      <c r="E138" s="134"/>
      <c r="F138" s="134"/>
      <c r="G138" s="135"/>
      <c r="H138" s="135"/>
      <c r="I138" s="136"/>
      <c r="J138" s="137"/>
      <c r="K138" s="137"/>
      <c r="L138" s="138"/>
      <c r="M138" s="24"/>
      <c r="N138" s="24"/>
      <c r="O138" s="24"/>
    </row>
    <row r="139" spans="1:15" s="25" customFormat="1" ht="30.75" hidden="1" x14ac:dyDescent="0.4">
      <c r="A139" s="131"/>
      <c r="B139" s="139"/>
      <c r="C139" s="133"/>
      <c r="D139" s="134"/>
      <c r="E139" s="134"/>
      <c r="F139" s="143"/>
      <c r="G139" s="135"/>
      <c r="H139" s="135"/>
      <c r="I139" s="136"/>
      <c r="J139" s="137"/>
      <c r="K139" s="137"/>
      <c r="L139" s="138"/>
      <c r="M139" s="24"/>
      <c r="N139" s="24"/>
      <c r="O139" s="24"/>
    </row>
    <row r="140" spans="1:15" s="25" customFormat="1" ht="91.5" customHeight="1" x14ac:dyDescent="0.4">
      <c r="A140" s="131"/>
      <c r="B140" s="139"/>
      <c r="C140" s="133"/>
      <c r="D140" s="134"/>
      <c r="E140" s="134"/>
      <c r="F140" s="134"/>
      <c r="G140" s="135"/>
      <c r="H140" s="135"/>
      <c r="I140" s="136"/>
      <c r="J140" s="137"/>
      <c r="K140" s="137"/>
      <c r="L140" s="138"/>
      <c r="M140" s="24"/>
      <c r="N140" s="24"/>
      <c r="O140" s="24"/>
    </row>
    <row r="141" spans="1:15" s="25" customFormat="1" ht="135.75" customHeight="1" x14ac:dyDescent="0.4">
      <c r="A141" s="131"/>
      <c r="B141" s="139"/>
      <c r="C141" s="133"/>
      <c r="D141" s="134"/>
      <c r="E141" s="134"/>
      <c r="F141" s="134"/>
      <c r="G141" s="135"/>
      <c r="H141" s="135"/>
      <c r="I141" s="136"/>
      <c r="J141" s="137"/>
      <c r="K141" s="137"/>
      <c r="L141" s="138"/>
      <c r="M141" s="24"/>
      <c r="N141" s="24"/>
      <c r="O141" s="24"/>
    </row>
    <row r="142" spans="1:15" s="25" customFormat="1" ht="36" customHeight="1" x14ac:dyDescent="0.4">
      <c r="A142" s="131"/>
      <c r="B142" s="139"/>
      <c r="C142" s="133"/>
      <c r="D142" s="134"/>
      <c r="E142" s="134"/>
      <c r="F142" s="134"/>
      <c r="G142" s="135"/>
      <c r="H142" s="135"/>
      <c r="I142" s="136"/>
      <c r="J142" s="137"/>
      <c r="K142" s="137"/>
      <c r="L142" s="138"/>
      <c r="M142" s="24"/>
      <c r="N142" s="24"/>
      <c r="O142" s="24"/>
    </row>
    <row r="143" spans="1:15" s="25" customFormat="1" ht="32.25" hidden="1" customHeight="1" x14ac:dyDescent="0.4">
      <c r="A143" s="131"/>
      <c r="B143" s="140"/>
      <c r="C143" s="141"/>
      <c r="D143" s="142"/>
      <c r="E143" s="142"/>
      <c r="F143" s="143"/>
      <c r="G143" s="135"/>
      <c r="H143" s="135"/>
      <c r="I143" s="136"/>
      <c r="J143" s="137"/>
      <c r="K143" s="137"/>
      <c r="L143" s="138"/>
      <c r="M143" s="24"/>
      <c r="N143" s="24"/>
      <c r="O143" s="24"/>
    </row>
    <row r="144" spans="1:15" s="25" customFormat="1" ht="50.25" hidden="1" customHeight="1" x14ac:dyDescent="0.4">
      <c r="A144" s="131"/>
      <c r="B144" s="140"/>
      <c r="C144" s="141"/>
      <c r="D144" s="142"/>
      <c r="E144" s="142"/>
      <c r="F144" s="143"/>
      <c r="G144" s="135"/>
      <c r="H144" s="135"/>
      <c r="I144" s="136"/>
      <c r="J144" s="137"/>
      <c r="K144" s="137"/>
      <c r="L144" s="138"/>
      <c r="M144" s="24"/>
      <c r="N144" s="24"/>
      <c r="O144" s="24"/>
    </row>
    <row r="145" spans="1:15" s="145" customFormat="1" ht="160.5" customHeight="1" thickBot="1" x14ac:dyDescent="0.45">
      <c r="A145" s="144"/>
      <c r="B145" s="140"/>
      <c r="C145" s="133"/>
      <c r="D145" s="134"/>
      <c r="E145" s="134"/>
      <c r="F145" s="134"/>
      <c r="G145" s="135"/>
      <c r="H145" s="135"/>
      <c r="I145" s="136"/>
      <c r="J145" s="137"/>
      <c r="K145" s="137"/>
      <c r="L145" s="138"/>
      <c r="M145" s="24"/>
      <c r="N145" s="24"/>
      <c r="O145" s="24"/>
    </row>
    <row r="146" spans="1:15" s="89" customFormat="1" ht="49.5" hidden="1" customHeight="1" thickBot="1" x14ac:dyDescent="0.45">
      <c r="A146" s="146"/>
      <c r="B146" s="147"/>
      <c r="C146" s="148"/>
      <c r="D146" s="149"/>
      <c r="E146" s="149"/>
      <c r="F146" s="149"/>
      <c r="G146" s="149"/>
      <c r="H146" s="149"/>
      <c r="I146" s="136"/>
      <c r="J146" s="150"/>
      <c r="K146" s="137"/>
      <c r="L146" s="138"/>
      <c r="M146" s="24"/>
      <c r="N146" s="24"/>
      <c r="O146" s="24"/>
    </row>
    <row r="147" spans="1:15" s="157" customFormat="1" ht="100.5" hidden="1" customHeight="1" thickBot="1" x14ac:dyDescent="0.45">
      <c r="A147" s="151"/>
      <c r="B147" s="147"/>
      <c r="C147" s="152"/>
      <c r="D147" s="153"/>
      <c r="E147" s="153"/>
      <c r="F147" s="153"/>
      <c r="G147" s="153"/>
      <c r="H147" s="153"/>
      <c r="I147" s="154"/>
      <c r="J147" s="155"/>
      <c r="K147" s="150"/>
      <c r="L147" s="156"/>
      <c r="M147" s="24"/>
      <c r="N147" s="24"/>
      <c r="O147" s="24"/>
    </row>
    <row r="148" spans="1:15" s="165" customFormat="1" ht="54" customHeight="1" thickBot="1" x14ac:dyDescent="0.45">
      <c r="A148" s="158"/>
      <c r="B148" s="159"/>
      <c r="C148" s="160"/>
      <c r="D148" s="161"/>
      <c r="E148" s="161"/>
      <c r="F148" s="161"/>
      <c r="G148" s="161"/>
      <c r="H148" s="161"/>
      <c r="I148" s="162"/>
      <c r="J148" s="163"/>
      <c r="K148" s="163"/>
      <c r="L148" s="164"/>
      <c r="M148" s="13"/>
      <c r="N148" s="13"/>
      <c r="O148" s="13"/>
    </row>
    <row r="149" spans="1:15" x14ac:dyDescent="0.35">
      <c r="A149" s="166"/>
      <c r="B149" s="166"/>
      <c r="C149" s="166"/>
      <c r="D149" s="166"/>
      <c r="E149" s="166"/>
      <c r="F149" s="166"/>
      <c r="G149" s="166"/>
      <c r="H149" s="166"/>
      <c r="I149" s="166"/>
      <c r="J149" s="166"/>
    </row>
    <row r="150" spans="1:15" x14ac:dyDescent="0.35">
      <c r="G150" s="166"/>
      <c r="H150" s="166"/>
      <c r="I150" s="166"/>
      <c r="J150" s="166"/>
    </row>
    <row r="151" spans="1:15" x14ac:dyDescent="0.35">
      <c r="G151" s="166"/>
      <c r="H151" s="166"/>
      <c r="I151" s="166"/>
      <c r="J151" s="166"/>
    </row>
    <row r="152" spans="1:15" x14ac:dyDescent="0.35">
      <c r="G152" s="166"/>
      <c r="H152" s="166"/>
      <c r="I152" s="166"/>
      <c r="J152" s="166"/>
    </row>
    <row r="158" spans="1:15" s="168" customFormat="1" x14ac:dyDescent="0.35"/>
    <row r="159" spans="1:15" s="168" customFormat="1" x14ac:dyDescent="0.35"/>
    <row r="160" spans="1:15" s="168" customFormat="1" x14ac:dyDescent="0.35"/>
    <row r="161" s="168" customFormat="1" x14ac:dyDescent="0.35"/>
    <row r="162" s="168" customFormat="1" x14ac:dyDescent="0.35"/>
    <row r="163" s="168" customFormat="1" x14ac:dyDescent="0.35"/>
    <row r="164" s="168" customFormat="1" x14ac:dyDescent="0.35"/>
    <row r="165" s="168" customFormat="1" x14ac:dyDescent="0.35"/>
    <row r="166" s="168" customFormat="1" x14ac:dyDescent="0.35"/>
    <row r="167" s="168" customFormat="1" x14ac:dyDescent="0.35"/>
    <row r="168" s="168" customFormat="1" x14ac:dyDescent="0.35"/>
    <row r="169" s="168" customFormat="1" x14ac:dyDescent="0.35"/>
    <row r="170" s="168" customFormat="1" x14ac:dyDescent="0.35"/>
    <row r="171" s="168" customFormat="1" x14ac:dyDescent="0.35"/>
    <row r="172" s="168" customFormat="1" x14ac:dyDescent="0.35"/>
    <row r="173" s="168" customFormat="1" x14ac:dyDescent="0.35"/>
    <row r="174" s="168" customFormat="1" x14ac:dyDescent="0.35"/>
    <row r="175" s="168" customFormat="1" x14ac:dyDescent="0.35"/>
    <row r="176" s="168" customFormat="1" x14ac:dyDescent="0.35"/>
    <row r="177" s="168" customFormat="1" x14ac:dyDescent="0.35"/>
    <row r="178" s="168" customFormat="1" x14ac:dyDescent="0.35"/>
    <row r="179" s="168" customFormat="1" x14ac:dyDescent="0.35"/>
    <row r="180" s="168" customFormat="1" x14ac:dyDescent="0.35"/>
    <row r="181" s="168" customFormat="1" x14ac:dyDescent="0.35"/>
    <row r="182" s="168" customFormat="1" x14ac:dyDescent="0.35"/>
    <row r="183" s="168" customFormat="1" x14ac:dyDescent="0.35"/>
    <row r="184" s="168" customFormat="1" x14ac:dyDescent="0.35"/>
    <row r="185" s="168" customFormat="1" x14ac:dyDescent="0.35"/>
    <row r="186" s="168" customFormat="1" x14ac:dyDescent="0.35"/>
    <row r="187" s="168" customFormat="1" x14ac:dyDescent="0.35"/>
    <row r="188" s="168" customFormat="1" x14ac:dyDescent="0.35"/>
    <row r="189" s="168" customFormat="1" x14ac:dyDescent="0.35"/>
    <row r="190" s="168" customFormat="1" x14ac:dyDescent="0.35"/>
    <row r="191" s="168" customFormat="1" x14ac:dyDescent="0.35"/>
    <row r="192" s="168" customFormat="1" x14ac:dyDescent="0.35"/>
    <row r="193" s="168" customFormat="1" x14ac:dyDescent="0.35"/>
    <row r="194" s="168" customFormat="1" x14ac:dyDescent="0.35"/>
    <row r="195" s="168" customFormat="1" x14ac:dyDescent="0.35"/>
    <row r="196" s="168" customFormat="1" x14ac:dyDescent="0.35"/>
    <row r="197" s="168" customFormat="1" x14ac:dyDescent="0.35"/>
    <row r="198" s="168" customFormat="1" x14ac:dyDescent="0.35"/>
    <row r="199" s="168" customFormat="1" x14ac:dyDescent="0.35"/>
    <row r="200" s="168" customFormat="1" x14ac:dyDescent="0.35"/>
    <row r="201" s="168" customFormat="1" x14ac:dyDescent="0.35"/>
    <row r="202" s="168" customFormat="1" x14ac:dyDescent="0.35"/>
    <row r="203" s="168" customFormat="1" x14ac:dyDescent="0.35"/>
    <row r="204" s="168" customFormat="1" x14ac:dyDescent="0.35"/>
    <row r="205" s="168" customFormat="1" x14ac:dyDescent="0.35"/>
    <row r="206" s="168" customFormat="1" x14ac:dyDescent="0.35"/>
    <row r="207" s="168" customFormat="1" x14ac:dyDescent="0.35"/>
    <row r="208" s="168" customFormat="1" x14ac:dyDescent="0.35"/>
    <row r="209" s="168" customFormat="1" x14ac:dyDescent="0.35"/>
    <row r="210" s="168" customFormat="1" x14ac:dyDescent="0.35"/>
    <row r="211" s="168" customFormat="1" x14ac:dyDescent="0.35"/>
    <row r="212" s="168" customFormat="1" x14ac:dyDescent="0.35"/>
    <row r="213" s="168" customFormat="1" x14ac:dyDescent="0.35"/>
    <row r="214" s="168" customFormat="1" x14ac:dyDescent="0.35"/>
    <row r="215" s="168" customFormat="1" x14ac:dyDescent="0.35"/>
    <row r="216" s="168" customFormat="1" x14ac:dyDescent="0.35"/>
    <row r="217" s="168" customFormat="1" x14ac:dyDescent="0.35"/>
    <row r="218" s="168" customFormat="1" x14ac:dyDescent="0.35"/>
    <row r="219" s="168" customFormat="1" x14ac:dyDescent="0.35"/>
    <row r="220" s="168" customFormat="1" x14ac:dyDescent="0.35"/>
    <row r="221" s="168" customFormat="1" x14ac:dyDescent="0.35"/>
    <row r="222" s="168" customFormat="1" x14ac:dyDescent="0.35"/>
    <row r="223" s="168" customFormat="1" x14ac:dyDescent="0.35"/>
    <row r="224" s="168" customFormat="1" x14ac:dyDescent="0.35"/>
    <row r="225" s="168" customFormat="1" x14ac:dyDescent="0.35"/>
    <row r="226" s="168" customFormat="1" x14ac:dyDescent="0.35"/>
    <row r="227" s="168" customFormat="1" x14ac:dyDescent="0.35"/>
    <row r="228" s="168" customFormat="1" x14ac:dyDescent="0.35"/>
    <row r="229" s="168" customFormat="1" x14ac:dyDescent="0.35"/>
    <row r="230" s="168" customFormat="1" x14ac:dyDescent="0.35"/>
    <row r="231" s="168" customFormat="1" x14ac:dyDescent="0.35"/>
    <row r="232" s="168" customFormat="1" x14ac:dyDescent="0.35"/>
    <row r="233" s="168" customFormat="1" x14ac:dyDescent="0.35"/>
    <row r="234" s="168" customFormat="1" x14ac:dyDescent="0.35"/>
    <row r="235" s="168" customFormat="1" x14ac:dyDescent="0.35"/>
    <row r="236" s="168" customFormat="1" x14ac:dyDescent="0.35"/>
    <row r="237" s="168" customFormat="1" x14ac:dyDescent="0.35"/>
    <row r="238" s="168" customFormat="1" x14ac:dyDescent="0.35"/>
    <row r="239" s="168" customFormat="1" x14ac:dyDescent="0.35"/>
    <row r="240" s="168" customFormat="1" x14ac:dyDescent="0.35"/>
    <row r="241" s="168" customFormat="1" x14ac:dyDescent="0.35"/>
    <row r="242" s="168" customFormat="1" x14ac:dyDescent="0.35"/>
    <row r="243" s="168" customFormat="1" x14ac:dyDescent="0.35"/>
    <row r="244" s="168" customFormat="1" x14ac:dyDescent="0.35"/>
    <row r="245" s="168" customFormat="1" x14ac:dyDescent="0.35"/>
    <row r="246" s="168" customFormat="1" x14ac:dyDescent="0.35"/>
    <row r="247" s="168" customFormat="1" x14ac:dyDescent="0.35"/>
    <row r="248" s="168" customFormat="1" x14ac:dyDescent="0.35"/>
    <row r="249" s="168" customFormat="1" x14ac:dyDescent="0.35"/>
    <row r="250" s="168" customFormat="1" x14ac:dyDescent="0.35"/>
    <row r="251" s="168" customFormat="1" x14ac:dyDescent="0.35"/>
    <row r="252" s="168" customFormat="1" x14ac:dyDescent="0.35"/>
    <row r="253" s="168" customFormat="1" x14ac:dyDescent="0.35"/>
    <row r="254" s="168" customFormat="1" x14ac:dyDescent="0.35"/>
    <row r="255" s="168" customFormat="1" x14ac:dyDescent="0.35"/>
    <row r="256" s="168" customFormat="1" x14ac:dyDescent="0.35"/>
    <row r="257" s="168" customFormat="1" x14ac:dyDescent="0.35"/>
    <row r="258" s="168" customFormat="1" x14ac:dyDescent="0.35"/>
    <row r="259" s="168" customFormat="1" x14ac:dyDescent="0.35"/>
    <row r="260" s="168" customFormat="1" x14ac:dyDescent="0.35"/>
    <row r="261" s="168" customFormat="1" x14ac:dyDescent="0.35"/>
    <row r="262" s="168" customFormat="1" x14ac:dyDescent="0.35"/>
    <row r="263" s="168" customFormat="1" x14ac:dyDescent="0.35"/>
    <row r="264" s="168" customFormat="1" x14ac:dyDescent="0.35"/>
    <row r="265" s="168" customFormat="1" x14ac:dyDescent="0.35"/>
    <row r="266" s="168" customFormat="1" x14ac:dyDescent="0.35"/>
    <row r="267" s="168" customFormat="1" x14ac:dyDescent="0.35"/>
    <row r="268" s="168" customFormat="1" x14ac:dyDescent="0.35"/>
    <row r="269" s="168" customFormat="1" x14ac:dyDescent="0.35"/>
    <row r="270" s="168" customFormat="1" x14ac:dyDescent="0.35"/>
    <row r="271" s="168" customFormat="1" x14ac:dyDescent="0.35"/>
    <row r="272" s="168" customFormat="1" x14ac:dyDescent="0.35"/>
    <row r="273" s="168" customFormat="1" x14ac:dyDescent="0.35"/>
    <row r="274" s="168" customFormat="1" x14ac:dyDescent="0.35"/>
    <row r="275" s="168" customFormat="1" x14ac:dyDescent="0.35"/>
    <row r="276" s="168" customFormat="1" x14ac:dyDescent="0.35"/>
    <row r="277" s="168" customFormat="1" x14ac:dyDescent="0.35"/>
    <row r="278" s="168" customFormat="1" x14ac:dyDescent="0.35"/>
    <row r="279" s="168" customFormat="1" x14ac:dyDescent="0.35"/>
    <row r="280" s="168" customFormat="1" x14ac:dyDescent="0.35"/>
    <row r="281" s="168" customFormat="1" x14ac:dyDescent="0.35"/>
    <row r="282" s="168" customFormat="1" x14ac:dyDescent="0.35"/>
    <row r="283" s="168" customFormat="1" x14ac:dyDescent="0.35"/>
    <row r="284" s="168" customFormat="1" x14ac:dyDescent="0.35"/>
    <row r="285" s="168" customFormat="1" x14ac:dyDescent="0.35"/>
    <row r="286" s="168" customFormat="1" x14ac:dyDescent="0.35"/>
    <row r="287" s="168" customFormat="1" x14ac:dyDescent="0.35"/>
    <row r="288" s="168" customFormat="1" x14ac:dyDescent="0.35"/>
    <row r="289" s="168" customFormat="1" x14ac:dyDescent="0.35"/>
    <row r="290" s="168" customFormat="1" x14ac:dyDescent="0.35"/>
    <row r="291" s="168" customFormat="1" x14ac:dyDescent="0.35"/>
    <row r="292" s="168" customFormat="1" x14ac:dyDescent="0.35"/>
    <row r="293" s="168" customFormat="1" x14ac:dyDescent="0.35"/>
    <row r="294" s="168" customFormat="1" x14ac:dyDescent="0.35"/>
    <row r="295" s="168" customFormat="1" x14ac:dyDescent="0.35"/>
    <row r="296" s="168" customFormat="1" x14ac:dyDescent="0.35"/>
    <row r="297" s="168" customFormat="1" x14ac:dyDescent="0.35"/>
    <row r="298" s="168" customFormat="1" x14ac:dyDescent="0.35"/>
    <row r="299" s="168" customFormat="1" x14ac:dyDescent="0.35"/>
    <row r="300" s="168" customFormat="1" x14ac:dyDescent="0.35"/>
    <row r="301" s="168" customFormat="1" x14ac:dyDescent="0.35"/>
    <row r="302" s="168" customFormat="1" x14ac:dyDescent="0.35"/>
    <row r="303" s="168" customFormat="1" x14ac:dyDescent="0.35"/>
    <row r="304" s="168" customFormat="1" x14ac:dyDescent="0.35"/>
    <row r="305" s="168" customFormat="1" x14ac:dyDescent="0.35"/>
    <row r="306" s="168" customFormat="1" x14ac:dyDescent="0.35"/>
    <row r="307" s="168" customFormat="1" x14ac:dyDescent="0.35"/>
    <row r="308" s="168" customFormat="1" x14ac:dyDescent="0.35"/>
    <row r="309" s="168" customFormat="1" x14ac:dyDescent="0.35"/>
    <row r="310" s="168" customFormat="1" x14ac:dyDescent="0.35"/>
    <row r="311" s="168" customFormat="1" x14ac:dyDescent="0.35"/>
    <row r="312" s="168" customFormat="1" x14ac:dyDescent="0.35"/>
    <row r="313" s="168" customFormat="1" x14ac:dyDescent="0.35"/>
    <row r="314" s="168" customFormat="1" x14ac:dyDescent="0.35"/>
    <row r="315" s="168" customFormat="1" x14ac:dyDescent="0.35"/>
    <row r="316" s="168" customFormat="1" x14ac:dyDescent="0.35"/>
    <row r="317" s="168" customFormat="1" x14ac:dyDescent="0.35"/>
    <row r="318" s="168" customFormat="1" x14ac:dyDescent="0.35"/>
    <row r="319" s="168" customFormat="1" x14ac:dyDescent="0.35"/>
    <row r="320" s="168" customFormat="1" x14ac:dyDescent="0.35"/>
    <row r="321" s="168" customFormat="1" x14ac:dyDescent="0.35"/>
    <row r="322" s="168" customFormat="1" x14ac:dyDescent="0.35"/>
    <row r="323" s="168" customFormat="1" x14ac:dyDescent="0.35"/>
    <row r="324" s="168" customFormat="1" x14ac:dyDescent="0.35"/>
    <row r="325" s="168" customFormat="1" x14ac:dyDescent="0.35"/>
    <row r="326" s="168" customFormat="1" x14ac:dyDescent="0.35"/>
    <row r="327" s="168" customFormat="1" x14ac:dyDescent="0.35"/>
    <row r="328" s="168" customFormat="1" x14ac:dyDescent="0.35"/>
    <row r="329" s="168" customFormat="1" x14ac:dyDescent="0.35"/>
    <row r="330" s="168" customFormat="1" x14ac:dyDescent="0.35"/>
    <row r="331" s="168" customFormat="1" x14ac:dyDescent="0.35"/>
    <row r="332" s="168" customFormat="1" x14ac:dyDescent="0.35"/>
    <row r="333" s="168" customFormat="1" x14ac:dyDescent="0.35"/>
    <row r="334" s="168" customFormat="1" x14ac:dyDescent="0.35"/>
    <row r="335" s="168" customFormat="1" x14ac:dyDescent="0.35"/>
    <row r="336" s="168" customFormat="1" x14ac:dyDescent="0.35"/>
    <row r="337" s="168" customFormat="1" x14ac:dyDescent="0.35"/>
    <row r="338" s="168" customFormat="1" x14ac:dyDescent="0.35"/>
    <row r="339" s="168" customFormat="1" x14ac:dyDescent="0.35"/>
    <row r="340" s="168" customFormat="1" x14ac:dyDescent="0.35"/>
    <row r="341" s="168" customFormat="1" x14ac:dyDescent="0.35"/>
    <row r="342" s="168" customFormat="1" x14ac:dyDescent="0.35"/>
    <row r="343" s="168" customFormat="1" x14ac:dyDescent="0.35"/>
    <row r="344" s="168" customFormat="1" x14ac:dyDescent="0.35"/>
    <row r="345" s="168" customFormat="1" x14ac:dyDescent="0.35"/>
    <row r="346" s="168" customFormat="1" x14ac:dyDescent="0.35"/>
    <row r="347" s="168" customFormat="1" x14ac:dyDescent="0.35"/>
    <row r="348" s="168" customFormat="1" x14ac:dyDescent="0.35"/>
    <row r="349" s="168" customFormat="1" x14ac:dyDescent="0.35"/>
    <row r="350" s="168" customFormat="1" x14ac:dyDescent="0.35"/>
    <row r="351" s="168" customFormat="1" x14ac:dyDescent="0.35"/>
    <row r="352" s="168" customFormat="1" x14ac:dyDescent="0.35"/>
    <row r="353" s="168" customFormat="1" x14ac:dyDescent="0.35"/>
    <row r="354" s="168" customFormat="1" x14ac:dyDescent="0.35"/>
    <row r="355" s="168" customFormat="1" x14ac:dyDescent="0.35"/>
    <row r="356" s="168" customFormat="1" x14ac:dyDescent="0.35"/>
    <row r="357" s="168" customFormat="1" x14ac:dyDescent="0.35"/>
    <row r="358" s="168" customFormat="1" x14ac:dyDescent="0.35"/>
    <row r="359" s="168" customFormat="1" x14ac:dyDescent="0.35"/>
    <row r="360" s="168" customFormat="1" x14ac:dyDescent="0.35"/>
    <row r="361" s="168" customFormat="1" x14ac:dyDescent="0.35"/>
    <row r="362" s="168" customFormat="1" x14ac:dyDescent="0.35"/>
    <row r="363" s="168" customFormat="1" x14ac:dyDescent="0.35"/>
    <row r="364" s="168" customFormat="1" x14ac:dyDescent="0.35"/>
    <row r="365" s="168" customFormat="1" x14ac:dyDescent="0.35"/>
    <row r="366" s="168" customFormat="1" x14ac:dyDescent="0.35"/>
    <row r="367" s="168" customFormat="1" x14ac:dyDescent="0.35"/>
    <row r="368" s="168" customFormat="1" x14ac:dyDescent="0.35"/>
    <row r="369" s="168" customFormat="1" x14ac:dyDescent="0.35"/>
    <row r="370" s="168" customFormat="1" x14ac:dyDescent="0.35"/>
    <row r="371" s="168" customFormat="1" x14ac:dyDescent="0.35"/>
    <row r="372" s="168" customFormat="1" x14ac:dyDescent="0.35"/>
    <row r="373" s="168" customFormat="1" x14ac:dyDescent="0.35"/>
    <row r="374" s="168" customFormat="1" x14ac:dyDescent="0.35"/>
    <row r="375" s="168" customFormat="1" x14ac:dyDescent="0.35"/>
    <row r="376" s="168" customFormat="1" x14ac:dyDescent="0.35"/>
    <row r="377" s="168" customFormat="1" x14ac:dyDescent="0.35"/>
    <row r="378" s="168" customFormat="1" x14ac:dyDescent="0.35"/>
    <row r="379" s="168" customFormat="1" x14ac:dyDescent="0.35"/>
    <row r="380" s="168" customFormat="1" x14ac:dyDescent="0.35"/>
    <row r="381" s="168" customFormat="1" x14ac:dyDescent="0.35"/>
    <row r="382" s="168" customFormat="1" x14ac:dyDescent="0.35"/>
    <row r="383" s="168" customFormat="1" x14ac:dyDescent="0.35"/>
    <row r="384" s="168" customFormat="1" x14ac:dyDescent="0.35"/>
    <row r="385" s="168" customFormat="1" x14ac:dyDescent="0.35"/>
    <row r="386" s="168" customFormat="1" x14ac:dyDescent="0.35"/>
    <row r="387" s="168" customFormat="1" x14ac:dyDescent="0.35"/>
    <row r="388" s="168" customFormat="1" x14ac:dyDescent="0.35"/>
    <row r="389" s="168" customFormat="1" x14ac:dyDescent="0.35"/>
    <row r="390" s="168" customFormat="1" x14ac:dyDescent="0.35"/>
    <row r="391" s="168" customFormat="1" x14ac:dyDescent="0.35"/>
    <row r="392" s="168" customFormat="1" x14ac:dyDescent="0.35"/>
    <row r="393" s="168" customFormat="1" x14ac:dyDescent="0.35"/>
    <row r="394" s="168" customFormat="1" x14ac:dyDescent="0.35"/>
    <row r="395" s="168" customFormat="1" x14ac:dyDescent="0.35"/>
    <row r="396" s="168" customFormat="1" x14ac:dyDescent="0.35"/>
    <row r="397" s="168" customFormat="1" x14ac:dyDescent="0.35"/>
    <row r="398" s="168" customFormat="1" x14ac:dyDescent="0.35"/>
    <row r="399" s="168" customFormat="1" x14ac:dyDescent="0.35"/>
    <row r="400" s="168" customFormat="1" x14ac:dyDescent="0.35"/>
    <row r="401" s="168" customFormat="1" x14ac:dyDescent="0.35"/>
    <row r="402" s="168" customFormat="1" x14ac:dyDescent="0.35"/>
    <row r="403" s="168" customFormat="1" x14ac:dyDescent="0.35"/>
    <row r="404" s="168" customFormat="1" x14ac:dyDescent="0.35"/>
    <row r="405" s="168" customFormat="1" x14ac:dyDescent="0.35"/>
    <row r="406" s="168" customFormat="1" x14ac:dyDescent="0.35"/>
    <row r="407" s="168" customFormat="1" x14ac:dyDescent="0.35"/>
    <row r="408" s="168" customFormat="1" x14ac:dyDescent="0.35"/>
    <row r="409" s="168" customFormat="1" x14ac:dyDescent="0.35"/>
    <row r="410" s="168" customFormat="1" x14ac:dyDescent="0.35"/>
    <row r="411" s="168" customFormat="1" x14ac:dyDescent="0.35"/>
    <row r="412" s="168" customFormat="1" x14ac:dyDescent="0.35"/>
    <row r="413" s="168" customFormat="1" x14ac:dyDescent="0.35"/>
    <row r="414" s="168" customFormat="1" x14ac:dyDescent="0.35"/>
    <row r="415" s="168" customFormat="1" x14ac:dyDescent="0.35"/>
    <row r="416" s="168" customFormat="1" x14ac:dyDescent="0.35"/>
    <row r="417" s="168" customFormat="1" x14ac:dyDescent="0.35"/>
    <row r="418" s="168" customFormat="1" x14ac:dyDescent="0.35"/>
    <row r="419" s="168" customFormat="1" x14ac:dyDescent="0.35"/>
    <row r="420" s="168" customFormat="1" x14ac:dyDescent="0.35"/>
    <row r="421" s="168" customFormat="1" x14ac:dyDescent="0.35"/>
    <row r="422" s="168" customFormat="1" x14ac:dyDescent="0.35"/>
    <row r="423" s="168" customFormat="1" x14ac:dyDescent="0.35"/>
    <row r="424" s="168" customFormat="1" x14ac:dyDescent="0.35"/>
    <row r="425" s="168" customFormat="1" x14ac:dyDescent="0.35"/>
    <row r="426" s="168" customFormat="1" x14ac:dyDescent="0.35"/>
    <row r="427" s="168" customFormat="1" x14ac:dyDescent="0.35"/>
    <row r="428" s="168" customFormat="1" x14ac:dyDescent="0.35"/>
    <row r="429" s="168" customFormat="1" x14ac:dyDescent="0.35"/>
    <row r="430" s="168" customFormat="1" x14ac:dyDescent="0.35"/>
    <row r="431" s="168" customFormat="1" x14ac:dyDescent="0.35"/>
    <row r="432" s="168" customFormat="1" x14ac:dyDescent="0.35"/>
    <row r="433" s="168" customFormat="1" x14ac:dyDescent="0.35"/>
    <row r="434" s="168" customFormat="1" x14ac:dyDescent="0.35"/>
    <row r="435" s="168" customFormat="1" x14ac:dyDescent="0.35"/>
    <row r="436" s="168" customFormat="1" x14ac:dyDescent="0.35"/>
    <row r="437" s="168" customFormat="1" x14ac:dyDescent="0.35"/>
    <row r="438" s="168" customFormat="1" x14ac:dyDescent="0.35"/>
    <row r="439" s="168" customFormat="1" x14ac:dyDescent="0.35"/>
    <row r="440" s="168" customFormat="1" x14ac:dyDescent="0.35"/>
    <row r="441" s="168" customFormat="1" x14ac:dyDescent="0.35"/>
    <row r="442" s="168" customFormat="1" x14ac:dyDescent="0.35"/>
    <row r="443" s="168" customFormat="1" x14ac:dyDescent="0.35"/>
    <row r="444" s="168" customFormat="1" x14ac:dyDescent="0.35"/>
    <row r="445" s="168" customFormat="1" x14ac:dyDescent="0.35"/>
    <row r="446" s="168" customFormat="1" x14ac:dyDescent="0.35"/>
    <row r="447" s="168" customFormat="1" x14ac:dyDescent="0.35"/>
    <row r="448" s="168" customFormat="1" x14ac:dyDescent="0.35"/>
    <row r="449" s="168" customFormat="1" x14ac:dyDescent="0.35"/>
    <row r="450" s="168" customFormat="1" x14ac:dyDescent="0.35"/>
    <row r="451" s="168" customFormat="1" x14ac:dyDescent="0.35"/>
    <row r="452" s="168" customFormat="1" x14ac:dyDescent="0.35"/>
    <row r="453" s="168" customFormat="1" x14ac:dyDescent="0.35"/>
    <row r="454" s="168" customFormat="1" x14ac:dyDescent="0.35"/>
    <row r="455" s="168" customFormat="1" x14ac:dyDescent="0.35"/>
    <row r="456" s="168" customFormat="1" x14ac:dyDescent="0.35"/>
    <row r="457" s="168" customFormat="1" x14ac:dyDescent="0.35"/>
    <row r="458" s="168" customFormat="1" x14ac:dyDescent="0.35"/>
    <row r="459" s="168" customFormat="1" x14ac:dyDescent="0.35"/>
    <row r="460" s="168" customFormat="1" x14ac:dyDescent="0.35"/>
    <row r="461" s="168" customFormat="1" x14ac:dyDescent="0.35"/>
    <row r="462" s="168" customFormat="1" x14ac:dyDescent="0.35"/>
    <row r="463" s="168" customFormat="1" x14ac:dyDescent="0.35"/>
    <row r="464" s="168" customFormat="1" x14ac:dyDescent="0.35"/>
    <row r="465" s="168" customFormat="1" x14ac:dyDescent="0.35"/>
    <row r="466" s="168" customFormat="1" x14ac:dyDescent="0.35"/>
    <row r="467" s="168" customFormat="1" x14ac:dyDescent="0.35"/>
    <row r="468" s="168" customFormat="1" x14ac:dyDescent="0.35"/>
    <row r="469" s="168" customFormat="1" x14ac:dyDescent="0.35"/>
    <row r="470" s="168" customFormat="1" x14ac:dyDescent="0.35"/>
    <row r="471" s="168" customFormat="1" x14ac:dyDescent="0.35"/>
    <row r="472" s="168" customFormat="1" x14ac:dyDescent="0.35"/>
    <row r="473" s="168" customFormat="1" x14ac:dyDescent="0.35"/>
    <row r="474" s="168" customFormat="1" x14ac:dyDescent="0.35"/>
    <row r="475" s="168" customFormat="1" x14ac:dyDescent="0.35"/>
    <row r="476" s="168" customFormat="1" x14ac:dyDescent="0.35"/>
    <row r="477" s="168" customFormat="1" x14ac:dyDescent="0.35"/>
    <row r="478" s="168" customFormat="1" x14ac:dyDescent="0.35"/>
    <row r="479" s="168" customFormat="1" x14ac:dyDescent="0.35"/>
    <row r="480" s="168" customFormat="1" x14ac:dyDescent="0.35"/>
    <row r="481" s="168" customFormat="1" x14ac:dyDescent="0.35"/>
    <row r="482" s="168" customFormat="1" x14ac:dyDescent="0.35"/>
    <row r="483" s="168" customFormat="1" x14ac:dyDescent="0.35"/>
    <row r="484" s="168" customFormat="1" x14ac:dyDescent="0.35"/>
    <row r="485" s="168" customFormat="1" x14ac:dyDescent="0.35"/>
    <row r="486" s="168" customFormat="1" x14ac:dyDescent="0.35"/>
    <row r="487" s="168" customFormat="1" x14ac:dyDescent="0.35"/>
    <row r="488" s="168" customFormat="1" x14ac:dyDescent="0.35"/>
    <row r="489" s="168" customFormat="1" x14ac:dyDescent="0.35"/>
    <row r="490" s="168" customFormat="1" x14ac:dyDescent="0.35"/>
    <row r="491" s="168" customFormat="1" x14ac:dyDescent="0.35"/>
    <row r="492" s="168" customFormat="1" x14ac:dyDescent="0.35"/>
    <row r="493" s="168" customFormat="1" x14ac:dyDescent="0.35"/>
    <row r="494" s="168" customFormat="1" x14ac:dyDescent="0.35"/>
    <row r="495" s="168" customFormat="1" x14ac:dyDescent="0.35"/>
    <row r="496" s="168" customFormat="1" x14ac:dyDescent="0.35"/>
    <row r="497" s="168" customFormat="1" x14ac:dyDescent="0.35"/>
    <row r="498" s="168" customFormat="1" x14ac:dyDescent="0.35"/>
    <row r="499" s="168" customFormat="1" x14ac:dyDescent="0.35"/>
    <row r="500" s="168" customFormat="1" x14ac:dyDescent="0.35"/>
    <row r="501" s="168" customFormat="1" x14ac:dyDescent="0.35"/>
    <row r="502" s="168" customFormat="1" x14ac:dyDescent="0.35"/>
    <row r="503" s="168" customFormat="1" x14ac:dyDescent="0.35"/>
    <row r="504" s="168" customFormat="1" x14ac:dyDescent="0.35"/>
    <row r="505" s="168" customFormat="1" x14ac:dyDescent="0.35"/>
    <row r="506" s="168" customFormat="1" x14ac:dyDescent="0.35"/>
    <row r="507" s="168" customFormat="1" x14ac:dyDescent="0.35"/>
    <row r="508" s="168" customFormat="1" x14ac:dyDescent="0.35"/>
    <row r="509" s="168" customFormat="1" x14ac:dyDescent="0.35"/>
    <row r="510" s="168" customFormat="1" x14ac:dyDescent="0.35"/>
    <row r="511" s="168" customFormat="1" x14ac:dyDescent="0.35"/>
    <row r="512" s="168" customFormat="1" x14ac:dyDescent="0.35"/>
    <row r="513" s="168" customFormat="1" x14ac:dyDescent="0.35"/>
    <row r="514" s="168" customFormat="1" x14ac:dyDescent="0.35"/>
    <row r="515" s="168" customFormat="1" x14ac:dyDescent="0.35"/>
    <row r="516" s="168" customFormat="1" x14ac:dyDescent="0.35"/>
    <row r="517" s="168" customFormat="1" x14ac:dyDescent="0.35"/>
    <row r="518" s="168" customFormat="1" x14ac:dyDescent="0.35"/>
    <row r="519" s="168" customFormat="1" x14ac:dyDescent="0.35"/>
    <row r="520" s="168" customFormat="1" x14ac:dyDescent="0.35"/>
    <row r="521" s="168" customFormat="1" x14ac:dyDescent="0.35"/>
    <row r="522" s="168" customFormat="1" x14ac:dyDescent="0.35"/>
    <row r="523" s="168" customFormat="1" x14ac:dyDescent="0.35"/>
    <row r="524" s="168" customFormat="1" x14ac:dyDescent="0.35"/>
    <row r="525" s="168" customFormat="1" x14ac:dyDescent="0.35"/>
    <row r="526" s="168" customFormat="1" x14ac:dyDescent="0.35"/>
    <row r="527" s="168" customFormat="1" x14ac:dyDescent="0.35"/>
    <row r="528" s="168" customFormat="1" x14ac:dyDescent="0.35"/>
    <row r="529" s="168" customFormat="1" x14ac:dyDescent="0.35"/>
    <row r="530" s="168" customFormat="1" x14ac:dyDescent="0.35"/>
    <row r="531" s="168" customFormat="1" x14ac:dyDescent="0.35"/>
    <row r="532" s="168" customFormat="1" x14ac:dyDescent="0.35"/>
    <row r="533" s="168" customFormat="1" x14ac:dyDescent="0.35"/>
    <row r="534" s="168" customFormat="1" x14ac:dyDescent="0.35"/>
    <row r="535" s="168" customFormat="1" x14ac:dyDescent="0.35"/>
    <row r="536" s="168" customFormat="1" x14ac:dyDescent="0.35"/>
    <row r="537" s="168" customFormat="1" x14ac:dyDescent="0.35"/>
    <row r="538" s="168" customFormat="1" x14ac:dyDescent="0.35"/>
    <row r="539" s="168" customFormat="1" x14ac:dyDescent="0.35"/>
    <row r="540" s="168" customFormat="1" x14ac:dyDescent="0.35"/>
    <row r="541" s="168" customFormat="1" x14ac:dyDescent="0.35"/>
    <row r="542" s="168" customFormat="1" x14ac:dyDescent="0.35"/>
    <row r="543" s="168" customFormat="1" x14ac:dyDescent="0.35"/>
    <row r="544" s="168" customFormat="1" x14ac:dyDescent="0.35"/>
    <row r="545" s="168" customFormat="1" x14ac:dyDescent="0.35"/>
    <row r="546" s="168" customFormat="1" x14ac:dyDescent="0.35"/>
    <row r="547" s="168" customFormat="1" x14ac:dyDescent="0.35"/>
    <row r="548" s="168" customFormat="1" x14ac:dyDescent="0.35"/>
    <row r="549" s="168" customFormat="1" x14ac:dyDescent="0.35"/>
    <row r="550" s="168" customFormat="1" x14ac:dyDescent="0.35"/>
    <row r="551" s="168" customFormat="1" x14ac:dyDescent="0.35"/>
    <row r="552" s="168" customFormat="1" x14ac:dyDescent="0.35"/>
    <row r="553" s="168" customFormat="1" x14ac:dyDescent="0.35"/>
    <row r="554" s="168" customFormat="1" x14ac:dyDescent="0.35"/>
    <row r="555" s="168" customFormat="1" x14ac:dyDescent="0.35"/>
    <row r="556" s="168" customFormat="1" x14ac:dyDescent="0.35"/>
    <row r="557" s="168" customFormat="1" x14ac:dyDescent="0.35"/>
    <row r="558" s="168" customFormat="1" x14ac:dyDescent="0.35"/>
    <row r="559" s="168" customFormat="1" x14ac:dyDescent="0.35"/>
    <row r="560" s="168" customFormat="1" x14ac:dyDescent="0.35"/>
    <row r="561" s="168" customFormat="1" x14ac:dyDescent="0.35"/>
    <row r="562" s="168" customFormat="1" x14ac:dyDescent="0.35"/>
    <row r="563" s="168" customFormat="1" x14ac:dyDescent="0.35"/>
    <row r="564" s="168" customFormat="1" x14ac:dyDescent="0.35"/>
    <row r="565" s="168" customFormat="1" x14ac:dyDescent="0.35"/>
    <row r="566" s="168" customFormat="1" x14ac:dyDescent="0.35"/>
    <row r="567" s="168" customFormat="1" x14ac:dyDescent="0.35"/>
    <row r="568" s="168" customFormat="1" x14ac:dyDescent="0.35"/>
    <row r="569" s="168" customFormat="1" x14ac:dyDescent="0.35"/>
    <row r="570" s="168" customFormat="1" x14ac:dyDescent="0.35"/>
    <row r="571" s="168" customFormat="1" x14ac:dyDescent="0.35"/>
    <row r="572" s="168" customFormat="1" x14ac:dyDescent="0.35"/>
    <row r="573" s="168" customFormat="1" x14ac:dyDescent="0.35"/>
    <row r="574" s="168" customFormat="1" x14ac:dyDescent="0.35"/>
    <row r="575" s="168" customFormat="1" x14ac:dyDescent="0.35"/>
    <row r="576" s="168" customFormat="1" x14ac:dyDescent="0.35"/>
    <row r="577" s="168" customFormat="1" x14ac:dyDescent="0.35"/>
    <row r="578" s="168" customFormat="1" x14ac:dyDescent="0.35"/>
    <row r="579" s="168" customFormat="1" x14ac:dyDescent="0.35"/>
    <row r="580" s="168" customFormat="1" x14ac:dyDescent="0.35"/>
    <row r="581" s="168" customFormat="1" x14ac:dyDescent="0.35"/>
    <row r="582" s="168" customFormat="1" x14ac:dyDescent="0.35"/>
    <row r="583" s="168" customFormat="1" x14ac:dyDescent="0.35"/>
    <row r="584" s="168" customFormat="1" x14ac:dyDescent="0.35"/>
    <row r="585" s="168" customFormat="1" x14ac:dyDescent="0.35"/>
    <row r="586" s="168" customFormat="1" x14ac:dyDescent="0.35"/>
    <row r="587" s="168" customFormat="1" x14ac:dyDescent="0.35"/>
    <row r="588" s="168" customFormat="1" x14ac:dyDescent="0.35"/>
    <row r="589" s="168" customFormat="1" x14ac:dyDescent="0.35"/>
    <row r="590" s="168" customFormat="1" x14ac:dyDescent="0.35"/>
    <row r="591" s="168" customFormat="1" x14ac:dyDescent="0.35"/>
    <row r="592" s="168" customFormat="1" x14ac:dyDescent="0.35"/>
    <row r="593" s="168" customFormat="1" x14ac:dyDescent="0.35"/>
    <row r="594" s="168" customFormat="1" x14ac:dyDescent="0.35"/>
    <row r="595" s="168" customFormat="1" x14ac:dyDescent="0.35"/>
    <row r="596" s="168" customFormat="1" x14ac:dyDescent="0.35"/>
    <row r="597" s="168" customFormat="1" x14ac:dyDescent="0.35"/>
    <row r="598" s="168" customFormat="1" x14ac:dyDescent="0.35"/>
    <row r="599" s="168" customFormat="1" x14ac:dyDescent="0.35"/>
    <row r="600" s="168" customFormat="1" x14ac:dyDescent="0.35"/>
    <row r="601" s="168" customFormat="1" x14ac:dyDescent="0.35"/>
    <row r="602" s="168" customFormat="1" x14ac:dyDescent="0.35"/>
    <row r="603" s="168" customFormat="1" x14ac:dyDescent="0.35"/>
    <row r="604" s="168" customFormat="1" x14ac:dyDescent="0.35"/>
    <row r="605" s="168" customFormat="1" x14ac:dyDescent="0.35"/>
    <row r="606" s="168" customFormat="1" x14ac:dyDescent="0.35"/>
    <row r="607" s="168" customFormat="1" x14ac:dyDescent="0.35"/>
    <row r="608" s="168" customFormat="1" x14ac:dyDescent="0.35"/>
    <row r="609" s="168" customFormat="1" x14ac:dyDescent="0.35"/>
    <row r="610" s="168" customFormat="1" x14ac:dyDescent="0.35"/>
    <row r="611" s="168" customFormat="1" x14ac:dyDescent="0.35"/>
    <row r="612" s="168" customFormat="1" x14ac:dyDescent="0.35"/>
    <row r="613" s="168" customFormat="1" x14ac:dyDescent="0.35"/>
    <row r="614" s="168" customFormat="1" x14ac:dyDescent="0.35"/>
    <row r="615" s="168" customFormat="1" x14ac:dyDescent="0.35"/>
    <row r="616" s="168" customFormat="1" x14ac:dyDescent="0.35"/>
    <row r="617" s="168" customFormat="1" x14ac:dyDescent="0.35"/>
    <row r="618" s="168" customFormat="1" x14ac:dyDescent="0.35"/>
    <row r="619" s="168" customFormat="1" x14ac:dyDescent="0.35"/>
    <row r="620" s="168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3" min="1" max="11" man="1"/>
    <brk id="88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20.11</vt:lpstr>
      <vt:lpstr>'20.11'!Заголовки_для_печати</vt:lpstr>
      <vt:lpstr>'20.11'!Область_печати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2015-11-23T14:08:46Z</dcterms:created>
  <dcterms:modified xsi:type="dcterms:W3CDTF">2015-11-23T14:09:36Z</dcterms:modified>
</cp:coreProperties>
</file>