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12\Desktop\РОЗПИС, індикативні показники\2014\"/>
    </mc:Choice>
  </mc:AlternateContent>
  <bookViews>
    <workbookView xWindow="0" yWindow="0" windowWidth="15360" windowHeight="7755"/>
  </bookViews>
  <sheets>
    <sheet name="порівняння І кв 2014 з 2013" sheetId="4" r:id="rId1"/>
    <sheet name="порівняння лютого 2014 з 2013" sheetId="3" r:id="rId2"/>
    <sheet name="порівняння січня 2014 з 2013" sheetId="2" r:id="rId3"/>
    <sheet name="порівняння року 2013 з 2012" sheetId="1" r:id="rId4"/>
  </sheets>
  <definedNames>
    <definedName name="_xlnm.Print_Area" localSheetId="0">'порівняння І кв 2014 з 2013'!$A$1:$J$111</definedName>
    <definedName name="_xlnm.Print_Area" localSheetId="1">'порівняння лютого 2014 з 2013'!$A$1:$K$111</definedName>
    <definedName name="_xlnm.Print_Area" localSheetId="3">'порівняння року 2013 з 2012'!$A$1:$L$111</definedName>
    <definedName name="_xlnm.Print_Area" localSheetId="2">'порівняння січня 2014 з 2013'!$A$1:$J$111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9" i="2" l="1"/>
  <c r="C64" i="2"/>
  <c r="C61" i="2"/>
  <c r="C50" i="2"/>
  <c r="C49" i="2" s="1"/>
  <c r="C44" i="2"/>
  <c r="C40" i="2"/>
  <c r="C39" i="2"/>
  <c r="C35" i="2"/>
  <c r="C31" i="2"/>
  <c r="C110" i="2" s="1"/>
  <c r="C24" i="2"/>
  <c r="C17" i="2"/>
  <c r="C14" i="2" s="1"/>
  <c r="C6" i="2" s="1"/>
  <c r="C7" i="2"/>
  <c r="C38" i="2" l="1"/>
  <c r="C37" i="2" s="1"/>
  <c r="C94" i="2" s="1"/>
  <c r="G109" i="4"/>
  <c r="F109" i="4"/>
  <c r="D109" i="4"/>
  <c r="C109" i="4"/>
  <c r="I96" i="4"/>
  <c r="H96" i="4"/>
  <c r="I93" i="4"/>
  <c r="J92" i="4"/>
  <c r="I92" i="4"/>
  <c r="H92" i="4"/>
  <c r="E92" i="4"/>
  <c r="J91" i="4"/>
  <c r="I91" i="4"/>
  <c r="H91" i="4"/>
  <c r="E91" i="4"/>
  <c r="J90" i="4"/>
  <c r="I90" i="4"/>
  <c r="H90" i="4"/>
  <c r="E90" i="4"/>
  <c r="J89" i="4"/>
  <c r="I89" i="4"/>
  <c r="H89" i="4"/>
  <c r="E89" i="4"/>
  <c r="J88" i="4"/>
  <c r="I88" i="4"/>
  <c r="H88" i="4"/>
  <c r="E88" i="4"/>
  <c r="J87" i="4"/>
  <c r="I87" i="4"/>
  <c r="H87" i="4"/>
  <c r="E87" i="4"/>
  <c r="J86" i="4"/>
  <c r="I86" i="4"/>
  <c r="H86" i="4"/>
  <c r="E86" i="4"/>
  <c r="J85" i="4"/>
  <c r="I85" i="4"/>
  <c r="H85" i="4"/>
  <c r="E85" i="4"/>
  <c r="J84" i="4"/>
  <c r="I84" i="4"/>
  <c r="H84" i="4"/>
  <c r="E84" i="4"/>
  <c r="J83" i="4"/>
  <c r="I83" i="4"/>
  <c r="H83" i="4"/>
  <c r="E83" i="4"/>
  <c r="J82" i="4"/>
  <c r="I82" i="4"/>
  <c r="H82" i="4"/>
  <c r="E82" i="4"/>
  <c r="J81" i="4"/>
  <c r="I81" i="4"/>
  <c r="H81" i="4"/>
  <c r="E81" i="4"/>
  <c r="J80" i="4"/>
  <c r="I80" i="4"/>
  <c r="H80" i="4"/>
  <c r="E80" i="4"/>
  <c r="J79" i="4"/>
  <c r="I79" i="4"/>
  <c r="H79" i="4"/>
  <c r="E79" i="4"/>
  <c r="J78" i="4"/>
  <c r="I78" i="4"/>
  <c r="H78" i="4"/>
  <c r="E78" i="4"/>
  <c r="J77" i="4"/>
  <c r="I77" i="4"/>
  <c r="H77" i="4"/>
  <c r="E77" i="4"/>
  <c r="J76" i="4"/>
  <c r="I76" i="4"/>
  <c r="H76" i="4"/>
  <c r="E76" i="4"/>
  <c r="J75" i="4"/>
  <c r="I75" i="4"/>
  <c r="H75" i="4"/>
  <c r="E75" i="4"/>
  <c r="J74" i="4"/>
  <c r="I74" i="4"/>
  <c r="H74" i="4"/>
  <c r="E74" i="4"/>
  <c r="J73" i="4"/>
  <c r="I73" i="4"/>
  <c r="H73" i="4"/>
  <c r="E73" i="4"/>
  <c r="J72" i="4"/>
  <c r="I72" i="4"/>
  <c r="H72" i="4"/>
  <c r="E72" i="4"/>
  <c r="J71" i="4"/>
  <c r="I71" i="4"/>
  <c r="H71" i="4"/>
  <c r="E71" i="4"/>
  <c r="J70" i="4"/>
  <c r="I70" i="4"/>
  <c r="H70" i="4"/>
  <c r="E70" i="4"/>
  <c r="J69" i="4"/>
  <c r="I69" i="4"/>
  <c r="H69" i="4"/>
  <c r="E69" i="4"/>
  <c r="J68" i="4"/>
  <c r="I68" i="4"/>
  <c r="H68" i="4"/>
  <c r="E68" i="4"/>
  <c r="J67" i="4"/>
  <c r="I67" i="4"/>
  <c r="H67" i="4"/>
  <c r="E67" i="4"/>
  <c r="J66" i="4"/>
  <c r="I66" i="4"/>
  <c r="H66" i="4"/>
  <c r="E66" i="4"/>
  <c r="J65" i="4"/>
  <c r="I65" i="4"/>
  <c r="H65" i="4"/>
  <c r="E65" i="4"/>
  <c r="G64" i="4"/>
  <c r="F64" i="4"/>
  <c r="D64" i="4"/>
  <c r="E64" i="4" s="1"/>
  <c r="C64" i="4"/>
  <c r="J63" i="4"/>
  <c r="I63" i="4"/>
  <c r="H63" i="4"/>
  <c r="E63" i="4"/>
  <c r="J62" i="4"/>
  <c r="I62" i="4"/>
  <c r="H62" i="4"/>
  <c r="E62" i="4"/>
  <c r="G61" i="4"/>
  <c r="F61" i="4"/>
  <c r="D61" i="4"/>
  <c r="C61" i="4"/>
  <c r="I60" i="4"/>
  <c r="J59" i="4"/>
  <c r="I59" i="4"/>
  <c r="H59" i="4"/>
  <c r="E59" i="4"/>
  <c r="J58" i="4"/>
  <c r="I58" i="4"/>
  <c r="H58" i="4"/>
  <c r="E58" i="4"/>
  <c r="J57" i="4"/>
  <c r="I57" i="4"/>
  <c r="H57" i="4"/>
  <c r="E57" i="4"/>
  <c r="J56" i="4"/>
  <c r="I56" i="4"/>
  <c r="H56" i="4"/>
  <c r="E56" i="4"/>
  <c r="J55" i="4"/>
  <c r="I55" i="4"/>
  <c r="H55" i="4"/>
  <c r="E55" i="4"/>
  <c r="I54" i="4"/>
  <c r="I53" i="4"/>
  <c r="H53" i="4"/>
  <c r="J52" i="4"/>
  <c r="I52" i="4"/>
  <c r="H52" i="4"/>
  <c r="J51" i="4"/>
  <c r="I51" i="4"/>
  <c r="H51" i="4"/>
  <c r="E51" i="4"/>
  <c r="G50" i="4"/>
  <c r="F50" i="4"/>
  <c r="D50" i="4"/>
  <c r="C50" i="4"/>
  <c r="C49" i="4"/>
  <c r="J48" i="4"/>
  <c r="I48" i="4"/>
  <c r="H48" i="4"/>
  <c r="E48" i="4"/>
  <c r="J47" i="4"/>
  <c r="I47" i="4"/>
  <c r="H47" i="4"/>
  <c r="E47" i="4"/>
  <c r="J46" i="4"/>
  <c r="I46" i="4"/>
  <c r="H46" i="4"/>
  <c r="E46" i="4"/>
  <c r="I45" i="4"/>
  <c r="G44" i="4"/>
  <c r="H44" i="4" s="1"/>
  <c r="F44" i="4"/>
  <c r="D44" i="4"/>
  <c r="J44" i="4" s="1"/>
  <c r="C44" i="4"/>
  <c r="J43" i="4"/>
  <c r="I43" i="4"/>
  <c r="H43" i="4"/>
  <c r="E43" i="4"/>
  <c r="J42" i="4"/>
  <c r="I42" i="4"/>
  <c r="H42" i="4"/>
  <c r="E42" i="4"/>
  <c r="J41" i="4"/>
  <c r="I41" i="4"/>
  <c r="H41" i="4"/>
  <c r="E41" i="4"/>
  <c r="G40" i="4"/>
  <c r="F40" i="4"/>
  <c r="F38" i="4" s="1"/>
  <c r="D40" i="4"/>
  <c r="I40" i="4" s="1"/>
  <c r="C40" i="4"/>
  <c r="G39" i="4"/>
  <c r="F39" i="4"/>
  <c r="D39" i="4"/>
  <c r="J39" i="4" s="1"/>
  <c r="C39" i="4"/>
  <c r="J36" i="4"/>
  <c r="I36" i="4"/>
  <c r="H36" i="4"/>
  <c r="E36" i="4"/>
  <c r="G35" i="4"/>
  <c r="H35" i="4" s="1"/>
  <c r="F35" i="4"/>
  <c r="D35" i="4"/>
  <c r="C35" i="4"/>
  <c r="J34" i="4"/>
  <c r="I34" i="4"/>
  <c r="H34" i="4"/>
  <c r="E34" i="4"/>
  <c r="J33" i="4"/>
  <c r="I33" i="4"/>
  <c r="H33" i="4"/>
  <c r="E33" i="4"/>
  <c r="J32" i="4"/>
  <c r="I32" i="4"/>
  <c r="H32" i="4"/>
  <c r="E32" i="4"/>
  <c r="G31" i="4"/>
  <c r="H31" i="4" s="1"/>
  <c r="F31" i="4"/>
  <c r="F110" i="4" s="1"/>
  <c r="D31" i="4"/>
  <c r="C31" i="4"/>
  <c r="C110" i="4" s="1"/>
  <c r="J30" i="4"/>
  <c r="I30" i="4"/>
  <c r="I29" i="4"/>
  <c r="H29" i="4"/>
  <c r="E29" i="4"/>
  <c r="J28" i="4"/>
  <c r="I28" i="4"/>
  <c r="H28" i="4"/>
  <c r="E28" i="4"/>
  <c r="I27" i="4"/>
  <c r="I26" i="4"/>
  <c r="H26" i="4"/>
  <c r="E26" i="4"/>
  <c r="J25" i="4"/>
  <c r="I25" i="4"/>
  <c r="H25" i="4"/>
  <c r="E25" i="4"/>
  <c r="G24" i="4"/>
  <c r="F24" i="4"/>
  <c r="F14" i="4" s="1"/>
  <c r="F6" i="4" s="1"/>
  <c r="D24" i="4"/>
  <c r="J24" i="4" s="1"/>
  <c r="C24" i="4"/>
  <c r="I23" i="4"/>
  <c r="J22" i="4"/>
  <c r="I22" i="4"/>
  <c r="E22" i="4"/>
  <c r="I21" i="4"/>
  <c r="I20" i="4"/>
  <c r="J19" i="4"/>
  <c r="I19" i="4"/>
  <c r="E19" i="4"/>
  <c r="J18" i="4"/>
  <c r="I18" i="4"/>
  <c r="H18" i="4"/>
  <c r="E18" i="4"/>
  <c r="G17" i="4"/>
  <c r="H17" i="4" s="1"/>
  <c r="F17" i="4"/>
  <c r="D17" i="4"/>
  <c r="C17" i="4"/>
  <c r="C14" i="4" s="1"/>
  <c r="C6" i="4" s="1"/>
  <c r="J16" i="4"/>
  <c r="I16" i="4"/>
  <c r="J15" i="4"/>
  <c r="I15" i="4"/>
  <c r="H15" i="4"/>
  <c r="E15" i="4"/>
  <c r="J13" i="4"/>
  <c r="I13" i="4"/>
  <c r="H13" i="4"/>
  <c r="E13" i="4"/>
  <c r="J12" i="4"/>
  <c r="I12" i="4"/>
  <c r="H12" i="4"/>
  <c r="E12" i="4"/>
  <c r="J11" i="4"/>
  <c r="I11" i="4"/>
  <c r="H11" i="4"/>
  <c r="E11" i="4"/>
  <c r="J10" i="4"/>
  <c r="I10" i="4"/>
  <c r="H10" i="4"/>
  <c r="E10" i="4"/>
  <c r="J9" i="4"/>
  <c r="I9" i="4"/>
  <c r="J8" i="4"/>
  <c r="I8" i="4"/>
  <c r="H8" i="4"/>
  <c r="E8" i="4"/>
  <c r="G7" i="4"/>
  <c r="F7" i="4"/>
  <c r="D7" i="4"/>
  <c r="E7" i="4" s="1"/>
  <c r="C7" i="4"/>
  <c r="D49" i="4" l="1"/>
  <c r="J49" i="4" s="1"/>
  <c r="E24" i="4"/>
  <c r="J35" i="4"/>
  <c r="I44" i="4"/>
  <c r="F49" i="4"/>
  <c r="F37" i="4" s="1"/>
  <c r="F94" i="4" s="1"/>
  <c r="H61" i="4"/>
  <c r="H24" i="4"/>
  <c r="J31" i="4"/>
  <c r="I35" i="4"/>
  <c r="D38" i="4"/>
  <c r="H39" i="4"/>
  <c r="G38" i="4"/>
  <c r="E44" i="4"/>
  <c r="G49" i="4"/>
  <c r="H50" i="4"/>
  <c r="J61" i="4"/>
  <c r="H109" i="4"/>
  <c r="H7" i="4"/>
  <c r="C38" i="4"/>
  <c r="C37" i="4" s="1"/>
  <c r="C94" i="4" s="1"/>
  <c r="J40" i="4"/>
  <c r="I61" i="4"/>
  <c r="H64" i="4"/>
  <c r="I64" i="4"/>
  <c r="J64" i="4"/>
  <c r="J50" i="4"/>
  <c r="I50" i="4"/>
  <c r="I24" i="4"/>
  <c r="J17" i="4"/>
  <c r="J109" i="4"/>
  <c r="I7" i="4"/>
  <c r="J7" i="4"/>
  <c r="G37" i="4"/>
  <c r="H38" i="4"/>
  <c r="G110" i="4"/>
  <c r="H110" i="4" s="1"/>
  <c r="G14" i="4"/>
  <c r="E38" i="4"/>
  <c r="I38" i="4"/>
  <c r="E109" i="4"/>
  <c r="I109" i="4"/>
  <c r="D110" i="4"/>
  <c r="D14" i="4"/>
  <c r="E17" i="4"/>
  <c r="I17" i="4"/>
  <c r="E31" i="4"/>
  <c r="I31" i="4"/>
  <c r="E39" i="4"/>
  <c r="I39" i="4"/>
  <c r="H40" i="4"/>
  <c r="E35" i="4"/>
  <c r="E40" i="4"/>
  <c r="E50" i="4"/>
  <c r="E61" i="4"/>
  <c r="F7" i="3"/>
  <c r="F8" i="3"/>
  <c r="F10" i="3"/>
  <c r="F11" i="3"/>
  <c r="F12" i="3"/>
  <c r="F13" i="3"/>
  <c r="F14" i="3"/>
  <c r="F15" i="3"/>
  <c r="F17" i="3"/>
  <c r="F18" i="3"/>
  <c r="F19" i="3"/>
  <c r="F22" i="3"/>
  <c r="F24" i="3"/>
  <c r="F25" i="3"/>
  <c r="F26" i="3"/>
  <c r="F28" i="3"/>
  <c r="F29" i="3"/>
  <c r="F31" i="3"/>
  <c r="F32" i="3"/>
  <c r="F33" i="3"/>
  <c r="F34" i="3"/>
  <c r="F35" i="3"/>
  <c r="F36" i="3"/>
  <c r="F38" i="3"/>
  <c r="F39" i="3"/>
  <c r="F40" i="3"/>
  <c r="F41" i="3"/>
  <c r="F42" i="3"/>
  <c r="F43" i="3"/>
  <c r="F44" i="3"/>
  <c r="F46" i="3"/>
  <c r="F47" i="3"/>
  <c r="F48" i="3"/>
  <c r="F50" i="3"/>
  <c r="F51" i="3"/>
  <c r="F55" i="3"/>
  <c r="F56" i="3"/>
  <c r="F57" i="3"/>
  <c r="F58" i="3"/>
  <c r="F59" i="3"/>
  <c r="F61" i="3"/>
  <c r="F62" i="3"/>
  <c r="F63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6" i="3"/>
  <c r="I49" i="4" l="1"/>
  <c r="E49" i="4"/>
  <c r="D37" i="4"/>
  <c r="E37" i="4" s="1"/>
  <c r="J38" i="4"/>
  <c r="H37" i="4"/>
  <c r="H49" i="4"/>
  <c r="I14" i="4"/>
  <c r="E14" i="4"/>
  <c r="D6" i="4"/>
  <c r="J14" i="4"/>
  <c r="J110" i="4"/>
  <c r="I110" i="4"/>
  <c r="E110" i="4"/>
  <c r="H14" i="4"/>
  <c r="G6" i="4"/>
  <c r="I37" i="4"/>
  <c r="D39" i="3"/>
  <c r="J37" i="4" l="1"/>
  <c r="I6" i="4"/>
  <c r="E6" i="4"/>
  <c r="D94" i="4"/>
  <c r="J6" i="4"/>
  <c r="H6" i="4"/>
  <c r="G94" i="4"/>
  <c r="H94" i="4" s="1"/>
  <c r="D109" i="3"/>
  <c r="D64" i="3"/>
  <c r="D61" i="3"/>
  <c r="D50" i="3"/>
  <c r="D44" i="3"/>
  <c r="D40" i="3"/>
  <c r="D35" i="3"/>
  <c r="D31" i="3"/>
  <c r="D110" i="3" s="1"/>
  <c r="D24" i="3"/>
  <c r="D17" i="3"/>
  <c r="D14" i="3" s="1"/>
  <c r="D7" i="3"/>
  <c r="H109" i="3"/>
  <c r="G109" i="3"/>
  <c r="E109" i="3"/>
  <c r="C109" i="3"/>
  <c r="J96" i="3"/>
  <c r="I96" i="3"/>
  <c r="J93" i="3"/>
  <c r="K92" i="3"/>
  <c r="J92" i="3"/>
  <c r="I92" i="3"/>
  <c r="K91" i="3"/>
  <c r="J91" i="3"/>
  <c r="I91" i="3"/>
  <c r="K90" i="3"/>
  <c r="J90" i="3"/>
  <c r="I90" i="3"/>
  <c r="K89" i="3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K76" i="3"/>
  <c r="J76" i="3"/>
  <c r="I76" i="3"/>
  <c r="K75" i="3"/>
  <c r="J75" i="3"/>
  <c r="I75" i="3"/>
  <c r="K74" i="3"/>
  <c r="J74" i="3"/>
  <c r="I74" i="3"/>
  <c r="K73" i="3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J66" i="3"/>
  <c r="I66" i="3"/>
  <c r="K65" i="3"/>
  <c r="J65" i="3"/>
  <c r="I65" i="3"/>
  <c r="H64" i="3"/>
  <c r="G64" i="3"/>
  <c r="E64" i="3"/>
  <c r="F64" i="3" s="1"/>
  <c r="C64" i="3"/>
  <c r="K63" i="3"/>
  <c r="J63" i="3"/>
  <c r="I63" i="3"/>
  <c r="K62" i="3"/>
  <c r="J62" i="3"/>
  <c r="I62" i="3"/>
  <c r="H61" i="3"/>
  <c r="G61" i="3"/>
  <c r="G49" i="3" s="1"/>
  <c r="E61" i="3"/>
  <c r="C61" i="3"/>
  <c r="J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J54" i="3"/>
  <c r="J53" i="3"/>
  <c r="I53" i="3"/>
  <c r="K52" i="3"/>
  <c r="J52" i="3"/>
  <c r="I52" i="3"/>
  <c r="K51" i="3"/>
  <c r="J51" i="3"/>
  <c r="I51" i="3"/>
  <c r="H50" i="3"/>
  <c r="I50" i="3" s="1"/>
  <c r="G50" i="3"/>
  <c r="E50" i="3"/>
  <c r="C50" i="3"/>
  <c r="K48" i="3"/>
  <c r="J48" i="3"/>
  <c r="I48" i="3"/>
  <c r="K47" i="3"/>
  <c r="J47" i="3"/>
  <c r="I47" i="3"/>
  <c r="K46" i="3"/>
  <c r="J46" i="3"/>
  <c r="I46" i="3"/>
  <c r="J45" i="3"/>
  <c r="H44" i="3"/>
  <c r="I44" i="3" s="1"/>
  <c r="G44" i="3"/>
  <c r="E44" i="3"/>
  <c r="K44" i="3" s="1"/>
  <c r="C44" i="3"/>
  <c r="K43" i="3"/>
  <c r="J43" i="3"/>
  <c r="I43" i="3"/>
  <c r="K42" i="3"/>
  <c r="J42" i="3"/>
  <c r="I42" i="3"/>
  <c r="K41" i="3"/>
  <c r="J41" i="3"/>
  <c r="I41" i="3"/>
  <c r="H40" i="3"/>
  <c r="K40" i="3" s="1"/>
  <c r="G40" i="3"/>
  <c r="G38" i="3" s="1"/>
  <c r="E40" i="3"/>
  <c r="C40" i="3"/>
  <c r="H39" i="3"/>
  <c r="G39" i="3"/>
  <c r="E39" i="3"/>
  <c r="C39" i="3"/>
  <c r="C38" i="3"/>
  <c r="K36" i="3"/>
  <c r="J36" i="3"/>
  <c r="I36" i="3"/>
  <c r="H35" i="3"/>
  <c r="G35" i="3"/>
  <c r="E35" i="3"/>
  <c r="C35" i="3"/>
  <c r="K34" i="3"/>
  <c r="J34" i="3"/>
  <c r="I34" i="3"/>
  <c r="K33" i="3"/>
  <c r="J33" i="3"/>
  <c r="I33" i="3"/>
  <c r="K32" i="3"/>
  <c r="J32" i="3"/>
  <c r="I32" i="3"/>
  <c r="H31" i="3"/>
  <c r="H110" i="3" s="1"/>
  <c r="I110" i="3" s="1"/>
  <c r="G31" i="3"/>
  <c r="G110" i="3" s="1"/>
  <c r="E31" i="3"/>
  <c r="E110" i="3" s="1"/>
  <c r="F110" i="3" s="1"/>
  <c r="C31" i="3"/>
  <c r="K30" i="3"/>
  <c r="J30" i="3"/>
  <c r="J29" i="3"/>
  <c r="I29" i="3"/>
  <c r="K28" i="3"/>
  <c r="J28" i="3"/>
  <c r="I28" i="3"/>
  <c r="J27" i="3"/>
  <c r="J26" i="3"/>
  <c r="I26" i="3"/>
  <c r="K25" i="3"/>
  <c r="J25" i="3"/>
  <c r="I25" i="3"/>
  <c r="H24" i="3"/>
  <c r="G24" i="3"/>
  <c r="E24" i="3"/>
  <c r="C24" i="3"/>
  <c r="J23" i="3"/>
  <c r="K22" i="3"/>
  <c r="J22" i="3"/>
  <c r="J21" i="3"/>
  <c r="J20" i="3"/>
  <c r="K19" i="3"/>
  <c r="J19" i="3"/>
  <c r="K18" i="3"/>
  <c r="J18" i="3"/>
  <c r="I18" i="3"/>
  <c r="H17" i="3"/>
  <c r="I17" i="3" s="1"/>
  <c r="G17" i="3"/>
  <c r="G14" i="3" s="1"/>
  <c r="E17" i="3"/>
  <c r="K17" i="3" s="1"/>
  <c r="C17" i="3"/>
  <c r="K16" i="3"/>
  <c r="J16" i="3"/>
  <c r="K15" i="3"/>
  <c r="J15" i="3"/>
  <c r="I15" i="3"/>
  <c r="C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K8" i="3"/>
  <c r="J8" i="3"/>
  <c r="I8" i="3"/>
  <c r="H7" i="3"/>
  <c r="G7" i="3"/>
  <c r="E7" i="3"/>
  <c r="C7" i="3"/>
  <c r="J94" i="4" l="1"/>
  <c r="I94" i="4"/>
  <c r="E94" i="4"/>
  <c r="H49" i="3"/>
  <c r="I49" i="3" s="1"/>
  <c r="J50" i="3"/>
  <c r="J109" i="3"/>
  <c r="F109" i="3"/>
  <c r="I39" i="3"/>
  <c r="G6" i="3"/>
  <c r="H14" i="3"/>
  <c r="I14" i="3" s="1"/>
  <c r="J61" i="3"/>
  <c r="K61" i="3"/>
  <c r="I64" i="3"/>
  <c r="I35" i="3"/>
  <c r="J40" i="3"/>
  <c r="C49" i="3"/>
  <c r="D49" i="3"/>
  <c r="J31" i="3"/>
  <c r="K31" i="3"/>
  <c r="E14" i="3"/>
  <c r="J17" i="3"/>
  <c r="K109" i="3"/>
  <c r="D38" i="3"/>
  <c r="D6" i="3"/>
  <c r="I7" i="3"/>
  <c r="K35" i="3"/>
  <c r="I109" i="3"/>
  <c r="K110" i="3"/>
  <c r="J110" i="3"/>
  <c r="C6" i="3"/>
  <c r="K7" i="3"/>
  <c r="I24" i="3"/>
  <c r="J35" i="3"/>
  <c r="G37" i="3"/>
  <c r="J7" i="3"/>
  <c r="K24" i="3"/>
  <c r="J24" i="3"/>
  <c r="C110" i="3"/>
  <c r="I31" i="3"/>
  <c r="C37" i="3"/>
  <c r="K39" i="3"/>
  <c r="J39" i="3"/>
  <c r="I40" i="3"/>
  <c r="H38" i="3"/>
  <c r="J44" i="3"/>
  <c r="K50" i="3"/>
  <c r="E49" i="3"/>
  <c r="F49" i="3" s="1"/>
  <c r="I61" i="3"/>
  <c r="K64" i="3"/>
  <c r="J64" i="3"/>
  <c r="E38" i="3"/>
  <c r="F64" i="2"/>
  <c r="F61" i="2"/>
  <c r="F50" i="2"/>
  <c r="F49" i="2" s="1"/>
  <c r="F44" i="2"/>
  <c r="F40" i="2"/>
  <c r="F39" i="2"/>
  <c r="F35" i="2"/>
  <c r="F31" i="2"/>
  <c r="F110" i="2" s="1"/>
  <c r="F24" i="2"/>
  <c r="F17" i="2"/>
  <c r="F7" i="2"/>
  <c r="I8" i="2"/>
  <c r="H8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H15" i="2"/>
  <c r="I15" i="2"/>
  <c r="J15" i="2"/>
  <c r="I16" i="2"/>
  <c r="J16" i="2"/>
  <c r="G17" i="2"/>
  <c r="H18" i="2"/>
  <c r="I18" i="2"/>
  <c r="J18" i="2"/>
  <c r="I19" i="2"/>
  <c r="J19" i="2"/>
  <c r="I20" i="2"/>
  <c r="I21" i="2"/>
  <c r="I22" i="2"/>
  <c r="J22" i="2"/>
  <c r="I23" i="2"/>
  <c r="F109" i="2"/>
  <c r="H96" i="2"/>
  <c r="I93" i="2"/>
  <c r="J92" i="2"/>
  <c r="I92" i="2"/>
  <c r="H92" i="2"/>
  <c r="E92" i="2"/>
  <c r="J91" i="2"/>
  <c r="I91" i="2"/>
  <c r="H91" i="2"/>
  <c r="E91" i="2"/>
  <c r="J90" i="2"/>
  <c r="I90" i="2"/>
  <c r="H90" i="2"/>
  <c r="E90" i="2"/>
  <c r="J89" i="2"/>
  <c r="I89" i="2"/>
  <c r="H89" i="2"/>
  <c r="E89" i="2"/>
  <c r="J88" i="2"/>
  <c r="I88" i="2"/>
  <c r="H88" i="2"/>
  <c r="E88" i="2"/>
  <c r="J87" i="2"/>
  <c r="I87" i="2"/>
  <c r="H87" i="2"/>
  <c r="E87" i="2"/>
  <c r="J86" i="2"/>
  <c r="I86" i="2"/>
  <c r="H86" i="2"/>
  <c r="E86" i="2"/>
  <c r="J85" i="2"/>
  <c r="I85" i="2"/>
  <c r="H85" i="2"/>
  <c r="E85" i="2"/>
  <c r="J84" i="2"/>
  <c r="I84" i="2"/>
  <c r="H84" i="2"/>
  <c r="E84" i="2"/>
  <c r="J83" i="2"/>
  <c r="I83" i="2"/>
  <c r="H83" i="2"/>
  <c r="E83" i="2"/>
  <c r="J82" i="2"/>
  <c r="I82" i="2"/>
  <c r="H82" i="2"/>
  <c r="E82" i="2"/>
  <c r="J81" i="2"/>
  <c r="I81" i="2"/>
  <c r="H81" i="2"/>
  <c r="E81" i="2"/>
  <c r="J80" i="2"/>
  <c r="I80" i="2"/>
  <c r="H80" i="2"/>
  <c r="E80" i="2"/>
  <c r="J79" i="2"/>
  <c r="I79" i="2"/>
  <c r="H79" i="2"/>
  <c r="E79" i="2"/>
  <c r="J78" i="2"/>
  <c r="I78" i="2"/>
  <c r="H78" i="2"/>
  <c r="E78" i="2"/>
  <c r="J77" i="2"/>
  <c r="I77" i="2"/>
  <c r="H77" i="2"/>
  <c r="E77" i="2"/>
  <c r="J76" i="2"/>
  <c r="I76" i="2"/>
  <c r="H76" i="2"/>
  <c r="E76" i="2"/>
  <c r="J75" i="2"/>
  <c r="I75" i="2"/>
  <c r="H75" i="2"/>
  <c r="E75" i="2"/>
  <c r="J74" i="2"/>
  <c r="I74" i="2"/>
  <c r="H74" i="2"/>
  <c r="E74" i="2"/>
  <c r="J73" i="2"/>
  <c r="I73" i="2"/>
  <c r="H73" i="2"/>
  <c r="E73" i="2"/>
  <c r="J72" i="2"/>
  <c r="I72" i="2"/>
  <c r="H72" i="2"/>
  <c r="E72" i="2"/>
  <c r="J71" i="2"/>
  <c r="I71" i="2"/>
  <c r="H71" i="2"/>
  <c r="E71" i="2"/>
  <c r="J70" i="2"/>
  <c r="I70" i="2"/>
  <c r="H70" i="2"/>
  <c r="E70" i="2"/>
  <c r="J69" i="2"/>
  <c r="I69" i="2"/>
  <c r="H69" i="2"/>
  <c r="E69" i="2"/>
  <c r="J68" i="2"/>
  <c r="I68" i="2"/>
  <c r="H68" i="2"/>
  <c r="E68" i="2"/>
  <c r="J67" i="2"/>
  <c r="I67" i="2"/>
  <c r="H67" i="2"/>
  <c r="E67" i="2"/>
  <c r="I66" i="2"/>
  <c r="H66" i="2"/>
  <c r="E66" i="2"/>
  <c r="J65" i="2"/>
  <c r="I65" i="2"/>
  <c r="H65" i="2"/>
  <c r="E65" i="2"/>
  <c r="G64" i="2"/>
  <c r="H63" i="2"/>
  <c r="J63" i="2"/>
  <c r="H62" i="2"/>
  <c r="J62" i="2"/>
  <c r="G61" i="2"/>
  <c r="D61" i="2"/>
  <c r="I60" i="2"/>
  <c r="J59" i="2"/>
  <c r="I59" i="2"/>
  <c r="H59" i="2"/>
  <c r="E59" i="2"/>
  <c r="J58" i="2"/>
  <c r="I58" i="2"/>
  <c r="H58" i="2"/>
  <c r="E58" i="2"/>
  <c r="J57" i="2"/>
  <c r="I57" i="2"/>
  <c r="H57" i="2"/>
  <c r="E57" i="2"/>
  <c r="J56" i="2"/>
  <c r="H56" i="2"/>
  <c r="E56" i="2"/>
  <c r="I56" i="2"/>
  <c r="I55" i="2"/>
  <c r="H55" i="2"/>
  <c r="E55" i="2"/>
  <c r="J55" i="2"/>
  <c r="I54" i="2"/>
  <c r="I53" i="2"/>
  <c r="H53" i="2"/>
  <c r="J52" i="2"/>
  <c r="I52" i="2"/>
  <c r="H52" i="2"/>
  <c r="J51" i="2"/>
  <c r="H51" i="2"/>
  <c r="E51" i="2"/>
  <c r="I51" i="2"/>
  <c r="G50" i="2"/>
  <c r="D50" i="2"/>
  <c r="J48" i="2"/>
  <c r="I48" i="2"/>
  <c r="H48" i="2"/>
  <c r="E48" i="2"/>
  <c r="J47" i="2"/>
  <c r="H47" i="2"/>
  <c r="E47" i="2"/>
  <c r="J46" i="2"/>
  <c r="I46" i="2"/>
  <c r="H46" i="2"/>
  <c r="E46" i="2"/>
  <c r="I45" i="2"/>
  <c r="G44" i="2"/>
  <c r="D44" i="2"/>
  <c r="J43" i="2"/>
  <c r="I43" i="2"/>
  <c r="H43" i="2"/>
  <c r="E43" i="2"/>
  <c r="J42" i="2"/>
  <c r="I42" i="2"/>
  <c r="H42" i="2"/>
  <c r="E42" i="2"/>
  <c r="H41" i="2"/>
  <c r="D39" i="2"/>
  <c r="G40" i="2"/>
  <c r="D40" i="2"/>
  <c r="G39" i="2"/>
  <c r="I36" i="2"/>
  <c r="H36" i="2"/>
  <c r="E36" i="2"/>
  <c r="J36" i="2"/>
  <c r="G35" i="2"/>
  <c r="D35" i="2"/>
  <c r="E35" i="2" s="1"/>
  <c r="E34" i="2"/>
  <c r="J33" i="2"/>
  <c r="I33" i="2"/>
  <c r="H33" i="2"/>
  <c r="E33" i="2"/>
  <c r="H32" i="2"/>
  <c r="G31" i="2"/>
  <c r="J30" i="2"/>
  <c r="I30" i="2"/>
  <c r="I29" i="2"/>
  <c r="H29" i="2"/>
  <c r="E29" i="2"/>
  <c r="H28" i="2"/>
  <c r="J28" i="2"/>
  <c r="I27" i="2"/>
  <c r="I26" i="2"/>
  <c r="H26" i="2"/>
  <c r="E26" i="2"/>
  <c r="J25" i="2"/>
  <c r="I25" i="2"/>
  <c r="H25" i="2"/>
  <c r="E25" i="2"/>
  <c r="G24" i="2"/>
  <c r="D24" i="2"/>
  <c r="E24" i="2" s="1"/>
  <c r="D17" i="2"/>
  <c r="E17" i="2" s="1"/>
  <c r="E18" i="2"/>
  <c r="E15" i="2"/>
  <c r="E13" i="2"/>
  <c r="E12" i="2"/>
  <c r="E11" i="2"/>
  <c r="G109" i="2"/>
  <c r="D7" i="2"/>
  <c r="I109" i="1"/>
  <c r="H109" i="1"/>
  <c r="C109" i="1"/>
  <c r="K96" i="1"/>
  <c r="J96" i="1"/>
  <c r="G96" i="1"/>
  <c r="F96" i="1"/>
  <c r="L96" i="1" s="1"/>
  <c r="K93" i="1"/>
  <c r="D93" i="1"/>
  <c r="E93" i="1" s="1"/>
  <c r="L92" i="1"/>
  <c r="K92" i="1"/>
  <c r="J92" i="1"/>
  <c r="G92" i="1"/>
  <c r="D92" i="1"/>
  <c r="E92" i="1" s="1"/>
  <c r="L91" i="1"/>
  <c r="K91" i="1"/>
  <c r="J91" i="1"/>
  <c r="G91" i="1"/>
  <c r="D91" i="1"/>
  <c r="E91" i="1" s="1"/>
  <c r="L90" i="1"/>
  <c r="K90" i="1"/>
  <c r="J90" i="1"/>
  <c r="G90" i="1"/>
  <c r="D90" i="1"/>
  <c r="E90" i="1" s="1"/>
  <c r="L89" i="1"/>
  <c r="K89" i="1"/>
  <c r="J89" i="1"/>
  <c r="G89" i="1"/>
  <c r="D89" i="1"/>
  <c r="E89" i="1" s="1"/>
  <c r="L88" i="1"/>
  <c r="K88" i="1"/>
  <c r="J88" i="1"/>
  <c r="G88" i="1"/>
  <c r="D88" i="1"/>
  <c r="E88" i="1" s="1"/>
  <c r="L87" i="1"/>
  <c r="K87" i="1"/>
  <c r="J87" i="1"/>
  <c r="G87" i="1"/>
  <c r="D87" i="1"/>
  <c r="E87" i="1" s="1"/>
  <c r="L86" i="1"/>
  <c r="K86" i="1"/>
  <c r="J86" i="1"/>
  <c r="G86" i="1"/>
  <c r="E86" i="1"/>
  <c r="D86" i="1"/>
  <c r="L85" i="1"/>
  <c r="K85" i="1"/>
  <c r="J85" i="1"/>
  <c r="G85" i="1"/>
  <c r="D85" i="1"/>
  <c r="E85" i="1" s="1"/>
  <c r="L84" i="1"/>
  <c r="K84" i="1"/>
  <c r="J84" i="1"/>
  <c r="G84" i="1"/>
  <c r="D84" i="1"/>
  <c r="E84" i="1" s="1"/>
  <c r="L83" i="1"/>
  <c r="K83" i="1"/>
  <c r="J83" i="1"/>
  <c r="G83" i="1"/>
  <c r="D83" i="1"/>
  <c r="E83" i="1" s="1"/>
  <c r="L82" i="1"/>
  <c r="K82" i="1"/>
  <c r="J82" i="1"/>
  <c r="G82" i="1"/>
  <c r="D82" i="1"/>
  <c r="E82" i="1" s="1"/>
  <c r="L81" i="1"/>
  <c r="K81" i="1"/>
  <c r="J81" i="1"/>
  <c r="G81" i="1"/>
  <c r="D81" i="1"/>
  <c r="E81" i="1" s="1"/>
  <c r="L80" i="1"/>
  <c r="K80" i="1"/>
  <c r="J80" i="1"/>
  <c r="G80" i="1"/>
  <c r="D80" i="1"/>
  <c r="E80" i="1" s="1"/>
  <c r="L79" i="1"/>
  <c r="K79" i="1"/>
  <c r="J79" i="1"/>
  <c r="G79" i="1"/>
  <c r="D79" i="1"/>
  <c r="E79" i="1" s="1"/>
  <c r="L78" i="1"/>
  <c r="K78" i="1"/>
  <c r="J78" i="1"/>
  <c r="G78" i="1"/>
  <c r="E78" i="1"/>
  <c r="D78" i="1"/>
  <c r="L77" i="1"/>
  <c r="K77" i="1"/>
  <c r="J77" i="1"/>
  <c r="G77" i="1"/>
  <c r="D77" i="1"/>
  <c r="E77" i="1" s="1"/>
  <c r="L76" i="1"/>
  <c r="K76" i="1"/>
  <c r="J76" i="1"/>
  <c r="G76" i="1"/>
  <c r="D76" i="1"/>
  <c r="E76" i="1" s="1"/>
  <c r="L75" i="1"/>
  <c r="K75" i="1"/>
  <c r="J75" i="1"/>
  <c r="G75" i="1"/>
  <c r="D75" i="1"/>
  <c r="E75" i="1" s="1"/>
  <c r="L74" i="1"/>
  <c r="K74" i="1"/>
  <c r="J74" i="1"/>
  <c r="G74" i="1"/>
  <c r="D74" i="1"/>
  <c r="E74" i="1" s="1"/>
  <c r="L73" i="1"/>
  <c r="K73" i="1"/>
  <c r="J73" i="1"/>
  <c r="G73" i="1"/>
  <c r="D73" i="1"/>
  <c r="E73" i="1" s="1"/>
  <c r="L72" i="1"/>
  <c r="K72" i="1"/>
  <c r="J72" i="1"/>
  <c r="G72" i="1"/>
  <c r="D72" i="1"/>
  <c r="E72" i="1" s="1"/>
  <c r="L71" i="1"/>
  <c r="K71" i="1"/>
  <c r="J71" i="1"/>
  <c r="G71" i="1"/>
  <c r="D71" i="1"/>
  <c r="E71" i="1" s="1"/>
  <c r="L70" i="1"/>
  <c r="K70" i="1"/>
  <c r="J70" i="1"/>
  <c r="G70" i="1"/>
  <c r="E70" i="1"/>
  <c r="D70" i="1"/>
  <c r="L69" i="1"/>
  <c r="K69" i="1"/>
  <c r="J69" i="1"/>
  <c r="G69" i="1"/>
  <c r="D69" i="1"/>
  <c r="E69" i="1" s="1"/>
  <c r="L68" i="1"/>
  <c r="K68" i="1"/>
  <c r="J68" i="1"/>
  <c r="G68" i="1"/>
  <c r="D68" i="1"/>
  <c r="E68" i="1" s="1"/>
  <c r="L67" i="1"/>
  <c r="K67" i="1"/>
  <c r="J67" i="1"/>
  <c r="G67" i="1"/>
  <c r="D67" i="1"/>
  <c r="E67" i="1" s="1"/>
  <c r="L66" i="1"/>
  <c r="K66" i="1"/>
  <c r="J66" i="1"/>
  <c r="F66" i="1"/>
  <c r="E66" i="1"/>
  <c r="D66" i="1"/>
  <c r="L65" i="1"/>
  <c r="K65" i="1"/>
  <c r="J65" i="1"/>
  <c r="G65" i="1"/>
  <c r="D65" i="1"/>
  <c r="E65" i="1" s="1"/>
  <c r="I64" i="1"/>
  <c r="H64" i="1"/>
  <c r="E64" i="1"/>
  <c r="D64" i="1"/>
  <c r="C64" i="1"/>
  <c r="J63" i="1"/>
  <c r="I63" i="1"/>
  <c r="F63" i="1"/>
  <c r="L63" i="1" s="1"/>
  <c r="E63" i="1"/>
  <c r="D63" i="1"/>
  <c r="J62" i="1"/>
  <c r="I62" i="1"/>
  <c r="F62" i="1"/>
  <c r="F61" i="1" s="1"/>
  <c r="E62" i="1"/>
  <c r="D62" i="1"/>
  <c r="I61" i="1"/>
  <c r="H61" i="1"/>
  <c r="J61" i="1" s="1"/>
  <c r="C61" i="1"/>
  <c r="D61" i="1" s="1"/>
  <c r="K60" i="1"/>
  <c r="D60" i="1"/>
  <c r="L59" i="1"/>
  <c r="K59" i="1"/>
  <c r="J59" i="1"/>
  <c r="G59" i="1"/>
  <c r="L58" i="1"/>
  <c r="K58" i="1"/>
  <c r="J58" i="1"/>
  <c r="G58" i="1"/>
  <c r="L57" i="1"/>
  <c r="K57" i="1"/>
  <c r="J57" i="1"/>
  <c r="G57" i="1"/>
  <c r="K56" i="1"/>
  <c r="J56" i="1"/>
  <c r="G56" i="1"/>
  <c r="F56" i="1"/>
  <c r="L56" i="1" s="1"/>
  <c r="J55" i="1"/>
  <c r="F55" i="1"/>
  <c r="G55" i="1" s="1"/>
  <c r="K54" i="1"/>
  <c r="K53" i="1"/>
  <c r="J53" i="1"/>
  <c r="G53" i="1"/>
  <c r="F53" i="1"/>
  <c r="L52" i="1"/>
  <c r="J52" i="1"/>
  <c r="G52" i="1"/>
  <c r="F52" i="1"/>
  <c r="K52" i="1" s="1"/>
  <c r="K51" i="1"/>
  <c r="J51" i="1"/>
  <c r="G51" i="1"/>
  <c r="F51" i="1"/>
  <c r="L51" i="1" s="1"/>
  <c r="J50" i="1"/>
  <c r="I50" i="1"/>
  <c r="H50" i="1"/>
  <c r="F50" i="1"/>
  <c r="L50" i="1" s="1"/>
  <c r="E50" i="1"/>
  <c r="D50" i="1"/>
  <c r="C50" i="1"/>
  <c r="C49" i="1" s="1"/>
  <c r="D49" i="1" s="1"/>
  <c r="E49" i="1" s="1"/>
  <c r="I49" i="1"/>
  <c r="J49" i="1" s="1"/>
  <c r="H49" i="1"/>
  <c r="L48" i="1"/>
  <c r="K48" i="1"/>
  <c r="J48" i="1"/>
  <c r="G48" i="1"/>
  <c r="D48" i="1"/>
  <c r="E48" i="1" s="1"/>
  <c r="J47" i="1"/>
  <c r="F47" i="1"/>
  <c r="D47" i="1"/>
  <c r="E47" i="1" s="1"/>
  <c r="L46" i="1"/>
  <c r="K46" i="1"/>
  <c r="J46" i="1"/>
  <c r="G46" i="1"/>
  <c r="D46" i="1"/>
  <c r="K45" i="1"/>
  <c r="D45" i="1"/>
  <c r="E45" i="1" s="1"/>
  <c r="I44" i="1"/>
  <c r="H44" i="1"/>
  <c r="C44" i="1"/>
  <c r="L43" i="1"/>
  <c r="K43" i="1"/>
  <c r="J43" i="1"/>
  <c r="G43" i="1"/>
  <c r="D43" i="1"/>
  <c r="E43" i="1" s="1"/>
  <c r="L42" i="1"/>
  <c r="K42" i="1"/>
  <c r="J42" i="1"/>
  <c r="G42" i="1"/>
  <c r="D42" i="1"/>
  <c r="E42" i="1" s="1"/>
  <c r="I41" i="1"/>
  <c r="J41" i="1" s="1"/>
  <c r="F41" i="1"/>
  <c r="F40" i="1" s="1"/>
  <c r="D41" i="1"/>
  <c r="E41" i="1" s="1"/>
  <c r="H40" i="1"/>
  <c r="H38" i="1" s="1"/>
  <c r="H37" i="1" s="1"/>
  <c r="G40" i="1"/>
  <c r="C40" i="1"/>
  <c r="D40" i="1" s="1"/>
  <c r="H39" i="1"/>
  <c r="F39" i="1"/>
  <c r="E39" i="1"/>
  <c r="D39" i="1"/>
  <c r="C39" i="1"/>
  <c r="C38" i="1"/>
  <c r="L36" i="1"/>
  <c r="K36" i="1"/>
  <c r="J36" i="1"/>
  <c r="F36" i="1"/>
  <c r="G36" i="1" s="1"/>
  <c r="D36" i="1"/>
  <c r="J35" i="1"/>
  <c r="I35" i="1"/>
  <c r="H35" i="1"/>
  <c r="F35" i="1"/>
  <c r="D35" i="1"/>
  <c r="C35" i="1"/>
  <c r="I34" i="1"/>
  <c r="I31" i="1" s="1"/>
  <c r="J31" i="1" s="1"/>
  <c r="F34" i="1"/>
  <c r="D34" i="1"/>
  <c r="L33" i="1"/>
  <c r="K33" i="1"/>
  <c r="J33" i="1"/>
  <c r="G33" i="1"/>
  <c r="L32" i="1"/>
  <c r="J32" i="1"/>
  <c r="F32" i="1"/>
  <c r="K32" i="1" s="1"/>
  <c r="D32" i="1"/>
  <c r="H31" i="1"/>
  <c r="H110" i="1" s="1"/>
  <c r="C31" i="1"/>
  <c r="L30" i="1"/>
  <c r="K30" i="1"/>
  <c r="J29" i="1"/>
  <c r="F29" i="1"/>
  <c r="K29" i="1" s="1"/>
  <c r="D29" i="1"/>
  <c r="E29" i="1" s="1"/>
  <c r="I28" i="1"/>
  <c r="J28" i="1" s="1"/>
  <c r="G28" i="1"/>
  <c r="F28" i="1"/>
  <c r="L28" i="1" s="1"/>
  <c r="D28" i="1"/>
  <c r="E28" i="1" s="1"/>
  <c r="K27" i="1"/>
  <c r="L26" i="1"/>
  <c r="K26" i="1"/>
  <c r="J26" i="1"/>
  <c r="G26" i="1"/>
  <c r="L25" i="1"/>
  <c r="K25" i="1"/>
  <c r="J25" i="1"/>
  <c r="G25" i="1"/>
  <c r="I24" i="1"/>
  <c r="J24" i="1" s="1"/>
  <c r="H24" i="1"/>
  <c r="F24" i="1"/>
  <c r="L24" i="1" s="1"/>
  <c r="E24" i="1"/>
  <c r="D24" i="1"/>
  <c r="C24" i="1"/>
  <c r="L23" i="1"/>
  <c r="K23" i="1"/>
  <c r="L22" i="1"/>
  <c r="K22" i="1"/>
  <c r="K21" i="1"/>
  <c r="K20" i="1"/>
  <c r="J19" i="1"/>
  <c r="F19" i="1"/>
  <c r="K19" i="1" s="1"/>
  <c r="L18" i="1"/>
  <c r="K18" i="1"/>
  <c r="J18" i="1"/>
  <c r="G18" i="1"/>
  <c r="I17" i="1"/>
  <c r="I14" i="1" s="1"/>
  <c r="H17" i="1"/>
  <c r="H14" i="1" s="1"/>
  <c r="H6" i="1" s="1"/>
  <c r="H94" i="1" s="1"/>
  <c r="E17" i="1"/>
  <c r="D17" i="1"/>
  <c r="C17" i="1"/>
  <c r="L16" i="1"/>
  <c r="K16" i="1"/>
  <c r="L15" i="1"/>
  <c r="K15" i="1"/>
  <c r="J15" i="1"/>
  <c r="G15" i="1"/>
  <c r="E14" i="1"/>
  <c r="D14" i="1"/>
  <c r="C14" i="1"/>
  <c r="L13" i="1"/>
  <c r="K13" i="1"/>
  <c r="J13" i="1"/>
  <c r="G13" i="1"/>
  <c r="D13" i="1"/>
  <c r="E13" i="1" s="1"/>
  <c r="L12" i="1"/>
  <c r="K12" i="1"/>
  <c r="J12" i="1"/>
  <c r="G12" i="1"/>
  <c r="E12" i="1"/>
  <c r="D12" i="1"/>
  <c r="L11" i="1"/>
  <c r="K11" i="1"/>
  <c r="J11" i="1"/>
  <c r="G11" i="1"/>
  <c r="D11" i="1"/>
  <c r="E11" i="1" s="1"/>
  <c r="I10" i="1"/>
  <c r="I7" i="1" s="1"/>
  <c r="G10" i="1"/>
  <c r="F10" i="1"/>
  <c r="D10" i="1"/>
  <c r="L9" i="1"/>
  <c r="K9" i="1"/>
  <c r="J8" i="1"/>
  <c r="I8" i="1"/>
  <c r="F8" i="1"/>
  <c r="E8" i="1"/>
  <c r="D8" i="1"/>
  <c r="J7" i="1"/>
  <c r="H7" i="1"/>
  <c r="F7" i="1"/>
  <c r="L7" i="1" s="1"/>
  <c r="D7" i="1"/>
  <c r="C7" i="1"/>
  <c r="I24" i="2" l="1"/>
  <c r="F14" i="2"/>
  <c r="F6" i="2" s="1"/>
  <c r="F38" i="2"/>
  <c r="J24" i="2"/>
  <c r="H44" i="2"/>
  <c r="H6" i="3"/>
  <c r="I6" i="3" s="1"/>
  <c r="K14" i="3"/>
  <c r="G94" i="3"/>
  <c r="C94" i="3"/>
  <c r="D37" i="3"/>
  <c r="D94" i="3" s="1"/>
  <c r="J14" i="3"/>
  <c r="E6" i="3"/>
  <c r="K6" i="3" s="1"/>
  <c r="J49" i="3"/>
  <c r="K49" i="3"/>
  <c r="I38" i="3"/>
  <c r="H37" i="3"/>
  <c r="I37" i="3" s="1"/>
  <c r="J38" i="3"/>
  <c r="K38" i="3"/>
  <c r="E37" i="3"/>
  <c r="F37" i="3" s="1"/>
  <c r="I17" i="2"/>
  <c r="G49" i="2"/>
  <c r="G38" i="2"/>
  <c r="H38" i="2" s="1"/>
  <c r="H40" i="2"/>
  <c r="H17" i="2"/>
  <c r="H109" i="2"/>
  <c r="F37" i="2"/>
  <c r="H61" i="2"/>
  <c r="G7" i="2"/>
  <c r="J17" i="2"/>
  <c r="G14" i="2"/>
  <c r="J8" i="2"/>
  <c r="J40" i="2"/>
  <c r="D38" i="2"/>
  <c r="I40" i="2"/>
  <c r="E40" i="2"/>
  <c r="E7" i="2"/>
  <c r="I32" i="2"/>
  <c r="E32" i="2"/>
  <c r="D31" i="2"/>
  <c r="D110" i="2" s="1"/>
  <c r="H35" i="2"/>
  <c r="J35" i="2"/>
  <c r="I35" i="2"/>
  <c r="J44" i="2"/>
  <c r="I44" i="2"/>
  <c r="E44" i="2"/>
  <c r="E10" i="2"/>
  <c r="H39" i="2"/>
  <c r="I39" i="2"/>
  <c r="J39" i="2"/>
  <c r="I96" i="2"/>
  <c r="E8" i="2"/>
  <c r="D109" i="2"/>
  <c r="G110" i="2"/>
  <c r="H110" i="2" s="1"/>
  <c r="H31" i="2"/>
  <c r="J32" i="2"/>
  <c r="J34" i="2"/>
  <c r="H34" i="2"/>
  <c r="I28" i="2"/>
  <c r="I41" i="2"/>
  <c r="H64" i="2"/>
  <c r="E28" i="2"/>
  <c r="I34" i="2"/>
  <c r="E39" i="2"/>
  <c r="E41" i="2"/>
  <c r="J41" i="2"/>
  <c r="H50" i="2"/>
  <c r="D14" i="2"/>
  <c r="H24" i="2"/>
  <c r="I47" i="2"/>
  <c r="J50" i="2"/>
  <c r="D49" i="2"/>
  <c r="I50" i="2"/>
  <c r="E50" i="2"/>
  <c r="J61" i="2"/>
  <c r="I61" i="2"/>
  <c r="E61" i="2"/>
  <c r="I62" i="2"/>
  <c r="I63" i="2"/>
  <c r="J66" i="2"/>
  <c r="E62" i="2"/>
  <c r="E63" i="2"/>
  <c r="D64" i="2"/>
  <c r="J14" i="1"/>
  <c r="I6" i="1"/>
  <c r="L61" i="1"/>
  <c r="K61" i="1"/>
  <c r="G61" i="1"/>
  <c r="E7" i="1"/>
  <c r="E6" i="1" s="1"/>
  <c r="E109" i="1"/>
  <c r="K24" i="1"/>
  <c r="G24" i="1"/>
  <c r="K47" i="1"/>
  <c r="F44" i="1"/>
  <c r="F49" i="1"/>
  <c r="K62" i="1"/>
  <c r="K63" i="1"/>
  <c r="K7" i="1"/>
  <c r="F109" i="1"/>
  <c r="K8" i="1"/>
  <c r="J34" i="1"/>
  <c r="K35" i="1"/>
  <c r="G35" i="1"/>
  <c r="L35" i="1"/>
  <c r="K39" i="1"/>
  <c r="G39" i="1"/>
  <c r="K41" i="1"/>
  <c r="J44" i="1"/>
  <c r="G47" i="1"/>
  <c r="G50" i="1"/>
  <c r="K50" i="1"/>
  <c r="G62" i="1"/>
  <c r="L62" i="1"/>
  <c r="G63" i="1"/>
  <c r="J109" i="1"/>
  <c r="F110" i="1"/>
  <c r="G7" i="1"/>
  <c r="G8" i="1"/>
  <c r="L8" i="1"/>
  <c r="E10" i="1"/>
  <c r="E110" i="1" s="1"/>
  <c r="J10" i="1"/>
  <c r="J17" i="1"/>
  <c r="L19" i="1"/>
  <c r="K28" i="1"/>
  <c r="G29" i="1"/>
  <c r="D31" i="1"/>
  <c r="D6" i="1" s="1"/>
  <c r="C110" i="1"/>
  <c r="K34" i="1"/>
  <c r="C37" i="1"/>
  <c r="D37" i="1" s="1"/>
  <c r="E37" i="1" s="1"/>
  <c r="I40" i="1"/>
  <c r="L41" i="1"/>
  <c r="K55" i="1"/>
  <c r="J64" i="1"/>
  <c r="D109" i="1"/>
  <c r="I110" i="1"/>
  <c r="J110" i="1" s="1"/>
  <c r="C6" i="1"/>
  <c r="C94" i="1" s="1"/>
  <c r="D94" i="1" s="1"/>
  <c r="E94" i="1" s="1"/>
  <c r="K10" i="1"/>
  <c r="L10" i="1"/>
  <c r="F17" i="1"/>
  <c r="F31" i="1"/>
  <c r="G32" i="1"/>
  <c r="L34" i="1"/>
  <c r="G34" i="1"/>
  <c r="D38" i="1"/>
  <c r="E38" i="1" s="1"/>
  <c r="I39" i="1"/>
  <c r="J39" i="1" s="1"/>
  <c r="G41" i="1"/>
  <c r="L47" i="1"/>
  <c r="L55" i="1"/>
  <c r="G66" i="1"/>
  <c r="F64" i="1"/>
  <c r="G37" i="2" l="1"/>
  <c r="H37" i="2" s="1"/>
  <c r="H49" i="2"/>
  <c r="F94" i="2"/>
  <c r="J6" i="3"/>
  <c r="K37" i="3"/>
  <c r="J37" i="3"/>
  <c r="E94" i="3"/>
  <c r="F94" i="3" s="1"/>
  <c r="H94" i="3"/>
  <c r="I94" i="3" s="1"/>
  <c r="I7" i="2"/>
  <c r="J7" i="2"/>
  <c r="G6" i="2"/>
  <c r="H7" i="2"/>
  <c r="J14" i="2"/>
  <c r="H14" i="2"/>
  <c r="I14" i="2"/>
  <c r="J31" i="2"/>
  <c r="I31" i="2"/>
  <c r="E31" i="2"/>
  <c r="J49" i="2"/>
  <c r="I49" i="2"/>
  <c r="E49" i="2"/>
  <c r="E14" i="2"/>
  <c r="I110" i="2"/>
  <c r="E110" i="2"/>
  <c r="J110" i="2"/>
  <c r="J109" i="2"/>
  <c r="E109" i="2"/>
  <c r="I109" i="2"/>
  <c r="J64" i="2"/>
  <c r="E64" i="2"/>
  <c r="I64" i="2"/>
  <c r="D6" i="2"/>
  <c r="J38" i="2"/>
  <c r="D37" i="2"/>
  <c r="E38" i="2"/>
  <c r="I38" i="2"/>
  <c r="K17" i="1"/>
  <c r="G17" i="1"/>
  <c r="L17" i="1"/>
  <c r="F14" i="1"/>
  <c r="K64" i="1"/>
  <c r="G64" i="1"/>
  <c r="L64" i="1"/>
  <c r="D110" i="1"/>
  <c r="J6" i="1"/>
  <c r="L39" i="1"/>
  <c r="L110" i="1"/>
  <c r="K110" i="1"/>
  <c r="G110" i="1"/>
  <c r="L44" i="1"/>
  <c r="G44" i="1"/>
  <c r="K44" i="1"/>
  <c r="F38" i="1"/>
  <c r="J40" i="1"/>
  <c r="I38" i="1"/>
  <c r="L40" i="1"/>
  <c r="K31" i="1"/>
  <c r="L31" i="1"/>
  <c r="G31" i="1"/>
  <c r="L109" i="1"/>
  <c r="G109" i="1"/>
  <c r="K109" i="1"/>
  <c r="K49" i="1"/>
  <c r="G49" i="1"/>
  <c r="L49" i="1"/>
  <c r="K40" i="1"/>
  <c r="J94" i="3" l="1"/>
  <c r="K94" i="3"/>
  <c r="I6" i="2"/>
  <c r="J6" i="2"/>
  <c r="H6" i="2"/>
  <c r="E6" i="2"/>
  <c r="D94" i="2"/>
  <c r="J37" i="2"/>
  <c r="E37" i="2"/>
  <c r="I37" i="2"/>
  <c r="G94" i="2"/>
  <c r="H94" i="2" s="1"/>
  <c r="J38" i="1"/>
  <c r="I37" i="1"/>
  <c r="K14" i="1"/>
  <c r="G14" i="1"/>
  <c r="L14" i="1"/>
  <c r="F6" i="1"/>
  <c r="L38" i="1"/>
  <c r="G38" i="1"/>
  <c r="F37" i="1"/>
  <c r="K38" i="1"/>
  <c r="J94" i="2" l="1"/>
  <c r="I94" i="2"/>
  <c r="E94" i="2"/>
  <c r="K6" i="1"/>
  <c r="G6" i="1"/>
  <c r="L6" i="1"/>
  <c r="F94" i="1"/>
  <c r="J37" i="1"/>
  <c r="I94" i="1"/>
  <c r="J94" i="1" s="1"/>
  <c r="K37" i="1"/>
  <c r="G37" i="1"/>
  <c r="L37" i="1"/>
  <c r="L94" i="1" l="1"/>
  <c r="G94" i="1"/>
  <c r="K94" i="1"/>
</calcChain>
</file>

<file path=xl/sharedStrings.xml><?xml version="1.0" encoding="utf-8"?>
<sst xmlns="http://schemas.openxmlformats.org/spreadsheetml/2006/main" count="992" uniqueCount="159">
  <si>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2013 рік в порівнянні з 2012 роком</t>
  </si>
  <si>
    <t>Код</t>
  </si>
  <si>
    <t>Найменування доходів згідно із бюджетною класифікацією</t>
  </si>
  <si>
    <t>Індикативні показники по доходах загального фонду бюджету на 2013 рік</t>
  </si>
  <si>
    <t>Фактичні надходження за  2013 рік</t>
  </si>
  <si>
    <t>% виконання до плану 2013 року</t>
  </si>
  <si>
    <t>Уточнені індикативні показники по доходах загального фонду бюджету на 2012 рік</t>
  </si>
  <si>
    <t>Фактичні надходження за 2012 рік</t>
  </si>
  <si>
    <t>% виконання до  плану 2012 року</t>
  </si>
  <si>
    <t>Відхилення фактичних надходжень 2013 року від фактичних надходжень 2012 року</t>
  </si>
  <si>
    <t>Темп росту, %</t>
  </si>
  <si>
    <t>10000000</t>
  </si>
  <si>
    <t>Податкові надходження</t>
  </si>
  <si>
    <t xml:space="preserve">  11000000</t>
  </si>
  <si>
    <t>Податки на доходи, податки на прибуток, податки на збільшення ринкової вартості</t>
  </si>
  <si>
    <t xml:space="preserve">  11010000</t>
  </si>
  <si>
    <t>Податок на доходи фізичних осіб</t>
  </si>
  <si>
    <t>Фіксований податок на доходи фізичних осіб від зайняття підприємницькою діяльністю</t>
  </si>
  <si>
    <t>Податок на прибуток підприємств</t>
  </si>
  <si>
    <t>Екологічний податок</t>
  </si>
  <si>
    <t xml:space="preserve">  12000000</t>
  </si>
  <si>
    <t>Податки на власність</t>
  </si>
  <si>
    <t xml:space="preserve"> </t>
  </si>
  <si>
    <t xml:space="preserve">  12020000</t>
  </si>
  <si>
    <t>Збір за першу реєстрацію транспортного засобу</t>
  </si>
  <si>
    <t xml:space="preserve">  13000000</t>
  </si>
  <si>
    <t>Збори та плата за спеціальне використання природних ресурсів</t>
  </si>
  <si>
    <t>Збір за спеціальне використання лісових ресурсів</t>
  </si>
  <si>
    <t>Збір за спеціальне використання води</t>
  </si>
  <si>
    <t>13020100</t>
  </si>
  <si>
    <t>Збір за спеціальне водокористування  державного значення (50%)</t>
  </si>
  <si>
    <t>13020200</t>
  </si>
  <si>
    <t>Збір за спеціальне використання води місцевого значення</t>
  </si>
  <si>
    <t>13020300</t>
  </si>
  <si>
    <t>збір за спецвикористання води для потреб гідроенергетики</t>
  </si>
  <si>
    <t>13020400</t>
  </si>
  <si>
    <t>Надходження збору за спецвикористання води від підприємств ЖКГ</t>
  </si>
  <si>
    <t>13020401</t>
  </si>
  <si>
    <t>Надходження збору за спецвикористання водивід підприємств ЖКГ</t>
  </si>
  <si>
    <t>13020600</t>
  </si>
  <si>
    <t xml:space="preserve">збір за спецвикористання води в частині використання повержневих вод для потреб водного транспорту </t>
  </si>
  <si>
    <t>Плата за користування надрами</t>
  </si>
  <si>
    <t>13030100</t>
  </si>
  <si>
    <t xml:space="preserve"> Плата за користування надрами для видобудування корисних копалин державного значення (50%)</t>
  </si>
  <si>
    <t xml:space="preserve"> Плата за користування надрами для видобудування корисних копалин місцевого значення (100%)</t>
  </si>
  <si>
    <t>13030600</t>
  </si>
  <si>
    <t>Плата за користування надрами в цілях, не пов'язаних з видобуванням корисних копалин</t>
  </si>
  <si>
    <t>Плата за землю</t>
  </si>
  <si>
    <t>Плата за використання інших природних ресурсів</t>
  </si>
  <si>
    <t>Місцеві податки і збори, нараховані до 01.01.11</t>
  </si>
  <si>
    <t>Місцеві податки і збори</t>
  </si>
  <si>
    <t>Збір за місця за паркування транспортних засобів</t>
  </si>
  <si>
    <t>Туристичний збір</t>
  </si>
  <si>
    <t>Збір за впровадження деяких видів підприємницької діяльності</t>
  </si>
  <si>
    <t>Інші податки та збори</t>
  </si>
  <si>
    <t>Фіксований сільськогосподарський податок </t>
  </si>
  <si>
    <t>20000000</t>
  </si>
  <si>
    <t>Неподаткові надходження</t>
  </si>
  <si>
    <t xml:space="preserve">  21000000</t>
  </si>
  <si>
    <t>Доходи від власності та підприємницької діяльності</t>
  </si>
  <si>
    <t xml:space="preserve">  21010000</t>
  </si>
  <si>
    <t>Частина чистого прибутку (доходу) державних унітарних підприємств та їх об'ань, що вилучається до бюджету</t>
  </si>
  <si>
    <t>Частина чистого прибутку (доходу) державних унітарних підприємств та їх об’єднань, що вилучається до бюджету, та дивіденди (доход), нараховані на акції (частки, паї) господарських товариств, у статутних капіталах яких є державна власність</t>
  </si>
  <si>
    <t xml:space="preserve">  21010300</t>
  </si>
  <si>
    <t>Частина чистого прибутку (доходу) комунальних унітарних підприємств та їх об'єднань, що вилучається до бюджету</t>
  </si>
  <si>
    <t xml:space="preserve">  21010800</t>
  </si>
  <si>
    <t>Дивіденди, нараховані на акції (частки, паї) господарських товариств, у статутних капіталах яких є власність Автономної Республіки Крим, інша комунальна власність</t>
  </si>
  <si>
    <t>Плата за розміщення тимчасово вільних 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</si>
  <si>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</si>
  <si>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</si>
  <si>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</si>
  <si>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 xml:space="preserve">  21110000</t>
  </si>
  <si>
    <t>Надходження коштів від відшкодування втрат сільськогосподарського і лісогосподарського виробництва</t>
  </si>
  <si>
    <t xml:space="preserve">  22000000</t>
  </si>
  <si>
    <t>Адміністративні збори та платежі, доходи від некомерційної господарської діяльності</t>
  </si>
  <si>
    <t>Плата за ліцензії</t>
  </si>
  <si>
    <t>22010200</t>
  </si>
  <si>
    <t>Плата за видачу ліцензій на певні види господарської діяльності та сертифікати</t>
  </si>
  <si>
    <t>22010300</t>
  </si>
  <si>
    <t>Реєстраційний збір за провадження державної реєстрації юридичних осіб та фізичних осіб-підприємців</t>
  </si>
  <si>
    <t>22010500</t>
  </si>
  <si>
    <t>Плата за ліцензії на виробництво спмрту етилового, коньячного і плодового, алкогольних 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</si>
  <si>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</si>
  <si>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і плодового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</si>
  <si>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</si>
  <si>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</si>
  <si>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</si>
  <si>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>Плата за державну реєстрацію (крім реєстраційного збору за проведення державної реєстрації юридичних та фізичних осіб-підприємців)</t>
  </si>
  <si>
    <t>22011000</t>
  </si>
  <si>
    <t>Плата за ліцензії на право оптової торгівлі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</si>
  <si>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</si>
  <si>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</si>
  <si>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</si>
  <si>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</si>
  <si>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Плата за утримання дітей у школах-інтернатах </t>
  </si>
  <si>
    <t xml:space="preserve">  22080000</t>
  </si>
  <si>
    <t>Надходження від орендної плати за користування цілісними майновим комплексом та іншим державним майном</t>
  </si>
  <si>
    <t xml:space="preserve">  22080400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</si>
  <si>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</si>
  <si>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</si>
  <si>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 xml:space="preserve">  24000000</t>
  </si>
  <si>
    <t>Інші неподаткові надходження</t>
  </si>
  <si>
    <t xml:space="preserve">  24060000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</si>
  <si>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</si>
  <si>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</si>
  <si>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Відсотки за користування довгостроковим кредитом, що надається з місцевих бюджетів молодим сімям та одиноким молодим громадянам на будівництво (реконструкцію) та придбання житла</t>
  </si>
  <si>
    <t xml:space="preserve">  25000000</t>
  </si>
  <si>
    <t>Власні надходження бюджетних установ</t>
  </si>
  <si>
    <t>* органи виконавчої влади в м.Києві</t>
  </si>
  <si>
    <t>* органи місцевого самоврядування в м.Києві</t>
  </si>
  <si>
    <t>* установи освіти</t>
  </si>
  <si>
    <t>* установи культури</t>
  </si>
  <si>
    <t>* установи фізичної культури та спорту</t>
  </si>
  <si>
    <t>* установи охорони здоров’я</t>
  </si>
  <si>
    <t>* установи соціального захисту</t>
  </si>
  <si>
    <t>30000000</t>
  </si>
  <si>
    <t>Доходи від операцій з капіталом</t>
  </si>
  <si>
    <t xml:space="preserve">  31000000</t>
  </si>
  <si>
    <t>Надходження від продажу основного капіталу</t>
  </si>
  <si>
    <t xml:space="preserve">  31030000</t>
  </si>
  <si>
    <t>Надходження від відчуження майна, яке належить Автономній Республіці Крим та майна, що знаходиться у комунальній власності</t>
  </si>
  <si>
    <t xml:space="preserve">  33000000</t>
  </si>
  <si>
    <t>Надходження від продажу землі і нематеріальних активів</t>
  </si>
  <si>
    <t xml:space="preserve">  33010000</t>
  </si>
  <si>
    <t>Надходження від продажу землі</t>
  </si>
  <si>
    <t>50000000</t>
  </si>
  <si>
    <t>Цільові фонди</t>
  </si>
  <si>
    <t xml:space="preserve">  50100000</t>
  </si>
  <si>
    <t>Інші фонди</t>
  </si>
  <si>
    <t xml:space="preserve">  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</si>
  <si>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</si>
  <si>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 50110001</t>
  </si>
  <si>
    <t>Пайові кошти інвесторів (забудовників) на розвиток інженерно-транспортної та соціальної інфраструктури, та кошти, що сплачуються в порядку компенсації за інженерну підготовку території</t>
  </si>
  <si>
    <t xml:space="preserve"> Кошти, що надходять відповідно до умов інвестиційних угод та аукціонів</t>
  </si>
  <si>
    <t>Кошти від продажу загальної площі жилих будинків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</si>
  <si>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</si>
  <si>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 xml:space="preserve">Кошти, отримані від будівництва житла і які спрямовуються на розвиток житлового будівництва </t>
  </si>
  <si>
    <t>Кошти відновної вартості зелених насаджень, що підлягають видаленню на території міста Києва</t>
  </si>
  <si>
    <t>Надходження коштів від Державного фонду дорогоцінних металів і дорогоцінного каміння</t>
  </si>
  <si>
    <t>Разом доходів :</t>
  </si>
  <si>
    <t>Спеціальний фонд</t>
  </si>
  <si>
    <t>кошти пайової участі(внеску)власників тимчасових споруд(малих архітектурних форм)в утриманні об'єктів благоустрою м.Києва</t>
  </si>
  <si>
    <t>Перший кошик</t>
  </si>
  <si>
    <t>Другий кошик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</si>
  <si>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січень 2014 року в порівнянні з січнем 2013 року</t>
  </si>
  <si>
    <t>Індикативні показники по доходах загального фонду бюджету на 2014 рік</t>
  </si>
  <si>
    <t>Фактичні надходження за  січень 2014 року</t>
  </si>
  <si>
    <t>% виконання до плану 2014 року</t>
  </si>
  <si>
    <t>Фактичні надходження за січень 2013 року</t>
  </si>
  <si>
    <t>% виконання до  плану 2013 року</t>
  </si>
  <si>
    <t>Відхилення фактичних надходжень січня 2014 року від фактичних надходжень січня 2013 року</t>
  </si>
  <si>
    <t>Фактичні надходження за  січень-лютий 2014 року</t>
  </si>
  <si>
    <t>Фактичні надходження за січень-лютий 2013 року</t>
  </si>
  <si>
    <t>Відхилення фактичних надходжень січня-лютого 2014 року від фактичних надходжень січня-лютого 2013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</si>
  <si>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січень-лютий 2014 року в порівнянні з січнем-лютим 2013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</si>
  <si>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І квартал 2014 року в порівнянні з І кварталом 2013 року</t>
  </si>
  <si>
    <t>Фактичні надходження за І квартал 2013 року</t>
  </si>
  <si>
    <t>Фактичні надходження за І квартал 2014 року</t>
  </si>
  <si>
    <t>Відхилення фактичних надходжень І кварталу 2014 року від фактичних надходжень І кварталу 2013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</si>
</sst>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4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Times New Roman Cyr"/>
      <family val="1"/>
      <charset val="204"/>
    </font>
    <font>
      <b/>
      <i/>
      <sz val="11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i/>
      <sz val="14"/>
      <color indexed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17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4" fillId="0" borderId="3" xfId="0" applyFont="1" applyBorder="1" applyAlignme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 wrapText="1"/>
    </xf>
    <xf numFmtId="164" fontId="9" fillId="0" borderId="5" xfId="0" applyNumberFormat="1" applyFont="1" applyFill="1" applyBorder="1" applyAlignment="1">
      <alignment horizontal="right" wrapText="1"/>
    </xf>
    <xf numFmtId="164" fontId="1" fillId="0" borderId="6" xfId="0" applyNumberFormat="1" applyFont="1" applyBorder="1" applyAlignment="1">
      <alignment wrapText="1"/>
    </xf>
    <xf numFmtId="4" fontId="1" fillId="0" borderId="6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Fill="1" applyBorder="1" applyAlignment="1">
      <alignment horizontal="right" wrapText="1"/>
    </xf>
    <xf numFmtId="164" fontId="10" fillId="0" borderId="8" xfId="0" applyNumberFormat="1" applyFont="1" applyFill="1" applyBorder="1" applyAlignment="1">
      <alignment horizontal="right" wrapText="1"/>
    </xf>
    <xf numFmtId="164" fontId="1" fillId="0" borderId="8" xfId="0" applyNumberFormat="1" applyFont="1" applyBorder="1" applyAlignment="1">
      <alignment wrapText="1"/>
    </xf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Alignment="1">
      <alignment wrapText="1"/>
    </xf>
    <xf numFmtId="164" fontId="11" fillId="0" borderId="8" xfId="0" applyNumberFormat="1" applyFont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right" wrapText="1"/>
    </xf>
    <xf numFmtId="4" fontId="11" fillId="0" borderId="8" xfId="0" applyNumberFormat="1" applyFont="1" applyBorder="1" applyAlignment="1">
      <alignment horizontal="right" wrapText="1"/>
    </xf>
    <xf numFmtId="164" fontId="11" fillId="0" borderId="8" xfId="0" applyNumberFormat="1" applyFont="1" applyFill="1" applyBorder="1" applyAlignment="1">
      <alignment horizontal="right" wrapText="1"/>
    </xf>
    <xf numFmtId="4" fontId="11" fillId="0" borderId="0" xfId="0" applyNumberFormat="1" applyFont="1" applyBorder="1" applyAlignment="1">
      <alignment horizontal="right" wrapText="1"/>
    </xf>
    <xf numFmtId="4" fontId="10" fillId="0" borderId="8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49" fontId="8" fillId="0" borderId="10" xfId="2" applyNumberFormat="1" applyFont="1" applyBorder="1" applyAlignment="1" applyProtection="1">
      <alignment horizontal="center" vertical="center"/>
    </xf>
    <xf numFmtId="164" fontId="8" fillId="0" borderId="11" xfId="2" applyNumberFormat="1" applyFont="1" applyBorder="1" applyAlignment="1" applyProtection="1">
      <alignment horizontal="left" vertical="center" wrapText="1"/>
    </xf>
    <xf numFmtId="49" fontId="8" fillId="0" borderId="4" xfId="2" applyNumberFormat="1" applyFont="1" applyBorder="1" applyAlignment="1" applyProtection="1">
      <alignment horizontal="center" vertical="center"/>
    </xf>
    <xf numFmtId="164" fontId="8" fillId="0" borderId="12" xfId="2" applyNumberFormat="1" applyFont="1" applyBorder="1" applyAlignment="1" applyProtection="1">
      <alignment horizontal="left" vertical="center" wrapText="1"/>
    </xf>
    <xf numFmtId="49" fontId="8" fillId="0" borderId="13" xfId="2" applyNumberFormat="1" applyFont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9" fontId="11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right" wrapText="1"/>
    </xf>
    <xf numFmtId="164" fontId="9" fillId="0" borderId="8" xfId="0" applyNumberFormat="1" applyFont="1" applyBorder="1" applyAlignment="1">
      <alignment horizontal="right" wrapText="1"/>
    </xf>
    <xf numFmtId="164" fontId="9" fillId="0" borderId="8" xfId="0" applyNumberFormat="1" applyFont="1" applyFill="1" applyBorder="1" applyAlignment="1">
      <alignment horizontal="right" wrapText="1"/>
    </xf>
    <xf numFmtId="4" fontId="9" fillId="0" borderId="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wrapText="1"/>
    </xf>
    <xf numFmtId="164" fontId="1" fillId="0" borderId="8" xfId="0" applyNumberFormat="1" applyFont="1" applyBorder="1" applyAlignment="1">
      <alignment horizontal="right" wrapText="1"/>
    </xf>
    <xf numFmtId="164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wrapText="1"/>
    </xf>
    <xf numFmtId="0" fontId="9" fillId="0" borderId="8" xfId="0" applyFont="1" applyBorder="1" applyAlignment="1">
      <alignment vertical="center" wrapText="1"/>
    </xf>
    <xf numFmtId="164" fontId="8" fillId="0" borderId="11" xfId="2" applyNumberFormat="1" applyFont="1" applyFill="1" applyBorder="1" applyAlignment="1" applyProtection="1">
      <alignment horizontal="left" vertical="center" wrapText="1"/>
    </xf>
    <xf numFmtId="164" fontId="8" fillId="0" borderId="12" xfId="2" applyNumberFormat="1" applyFont="1" applyFill="1" applyBorder="1" applyAlignment="1" applyProtection="1">
      <alignment vertical="justify" wrapText="1"/>
    </xf>
    <xf numFmtId="164" fontId="8" fillId="0" borderId="12" xfId="2" applyNumberFormat="1" applyFont="1" applyFill="1" applyBorder="1" applyAlignment="1" applyProtection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4" fontId="9" fillId="0" borderId="8" xfId="0" applyNumberFormat="1" applyFont="1" applyFill="1" applyBorder="1" applyAlignment="1">
      <alignment horizontal="right" wrapText="1"/>
    </xf>
    <xf numFmtId="49" fontId="10" fillId="0" borderId="8" xfId="0" applyNumberFormat="1" applyFont="1" applyBorder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right" wrapText="1"/>
    </xf>
    <xf numFmtId="4" fontId="1" fillId="2" borderId="0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4" fontId="1" fillId="0" borderId="16" xfId="0" applyNumberFormat="1" applyFont="1" applyBorder="1" applyAlignment="1">
      <alignment horizontal="right" wrapText="1"/>
    </xf>
    <xf numFmtId="4" fontId="1" fillId="0" borderId="16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165" fontId="9" fillId="0" borderId="19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wrapText="1"/>
    </xf>
    <xf numFmtId="165" fontId="9" fillId="0" borderId="20" xfId="0" applyNumberFormat="1" applyFont="1" applyFill="1" applyBorder="1" applyAlignment="1">
      <alignment horizontal="right" wrapText="1"/>
    </xf>
    <xf numFmtId="165" fontId="9" fillId="0" borderId="21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right"/>
    </xf>
    <xf numFmtId="0" fontId="10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left" vertical="center" wrapText="1"/>
    </xf>
    <xf numFmtId="4" fontId="14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4" fontId="15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/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/>
    <xf numFmtId="0" fontId="9" fillId="0" borderId="0" xfId="0" applyFont="1" applyBorder="1" applyAlignment="1"/>
    <xf numFmtId="165" fontId="1" fillId="0" borderId="0" xfId="0" applyNumberFormat="1" applyFont="1" applyAlignment="1"/>
    <xf numFmtId="165" fontId="4" fillId="0" borderId="0" xfId="0" applyNumberFormat="1" applyFont="1" applyAlignment="1"/>
    <xf numFmtId="4" fontId="4" fillId="0" borderId="0" xfId="0" applyNumberFormat="1" applyFont="1" applyAlignment="1"/>
    <xf numFmtId="4" fontId="9" fillId="3" borderId="5" xfId="0" applyNumberFormat="1" applyFont="1" applyFill="1" applyBorder="1" applyAlignment="1">
      <alignment horizontal="right" wrapText="1"/>
    </xf>
    <xf numFmtId="4" fontId="10" fillId="3" borderId="8" xfId="0" applyNumberFormat="1" applyFont="1" applyFill="1" applyBorder="1" applyAlignment="1">
      <alignment horizontal="right" wrapText="1"/>
    </xf>
    <xf numFmtId="4" fontId="11" fillId="3" borderId="8" xfId="0" applyNumberFormat="1" applyFont="1" applyFill="1" applyBorder="1" applyAlignment="1">
      <alignment horizontal="right" wrapText="1"/>
    </xf>
    <xf numFmtId="4" fontId="9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16" xfId="0" applyNumberFormat="1" applyFont="1" applyFill="1" applyBorder="1" applyAlignment="1">
      <alignment horizontal="right" wrapText="1"/>
    </xf>
    <xf numFmtId="165" fontId="9" fillId="3" borderId="19" xfId="0" applyNumberFormat="1" applyFont="1" applyFill="1" applyBorder="1" applyAlignment="1">
      <alignment horizontal="right"/>
    </xf>
    <xf numFmtId="4" fontId="10" fillId="3" borderId="26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4" fontId="14" fillId="3" borderId="0" xfId="0" applyNumberFormat="1" applyFont="1" applyFill="1" applyBorder="1" applyAlignment="1">
      <alignment horizontal="right" wrapText="1"/>
    </xf>
    <xf numFmtId="4" fontId="15" fillId="3" borderId="0" xfId="0" applyNumberFormat="1" applyFont="1" applyFill="1" applyBorder="1" applyAlignment="1">
      <alignment horizontal="right" wrapText="1"/>
    </xf>
    <xf numFmtId="4" fontId="9" fillId="3" borderId="0" xfId="0" applyNumberFormat="1" applyFont="1" applyFill="1" applyBorder="1" applyAlignment="1">
      <alignment horizontal="right"/>
    </xf>
    <xf numFmtId="0" fontId="1" fillId="3" borderId="0" xfId="0" applyFont="1" applyFill="1" applyAlignment="1"/>
    <xf numFmtId="165" fontId="1" fillId="3" borderId="0" xfId="0" applyNumberFormat="1" applyFont="1" applyFill="1" applyAlignment="1"/>
    <xf numFmtId="164" fontId="9" fillId="0" borderId="8" xfId="0" applyNumberFormat="1" applyFont="1" applyBorder="1" applyAlignment="1">
      <alignment wrapText="1"/>
    </xf>
    <xf numFmtId="164" fontId="10" fillId="0" borderId="8" xfId="0" applyNumberFormat="1" applyFont="1" applyBorder="1" applyAlignment="1">
      <alignment wrapText="1"/>
    </xf>
    <xf numFmtId="164" fontId="9" fillId="0" borderId="5" xfId="0" applyNumberFormat="1" applyFont="1" applyBorder="1" applyAlignment="1">
      <alignment wrapText="1"/>
    </xf>
    <xf numFmtId="164" fontId="9" fillId="4" borderId="5" xfId="0" applyNumberFormat="1" applyFont="1" applyFill="1" applyBorder="1" applyAlignment="1">
      <alignment horizontal="right" wrapText="1"/>
    </xf>
    <xf numFmtId="4" fontId="10" fillId="0" borderId="28" xfId="0" applyNumberFormat="1" applyFont="1" applyBorder="1" applyAlignment="1">
      <alignment horizontal="center" vertical="center" wrapText="1"/>
    </xf>
    <xf numFmtId="4" fontId="10" fillId="0" borderId="2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justify"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Border="1"/>
    <xf numFmtId="0" fontId="9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165" fontId="9" fillId="0" borderId="5" xfId="0" applyNumberFormat="1" applyFont="1" applyFill="1" applyBorder="1" applyAlignment="1">
      <alignment horizontal="right" wrapText="1"/>
    </xf>
    <xf numFmtId="165" fontId="10" fillId="0" borderId="8" xfId="0" applyNumberFormat="1" applyFont="1" applyFill="1" applyBorder="1" applyAlignment="1">
      <alignment horizontal="right" wrapText="1"/>
    </xf>
    <xf numFmtId="165" fontId="11" fillId="0" borderId="8" xfId="0" applyNumberFormat="1" applyFont="1" applyBorder="1" applyAlignment="1">
      <alignment horizontal="right" wrapText="1"/>
    </xf>
    <xf numFmtId="165" fontId="10" fillId="0" borderId="8" xfId="0" applyNumberFormat="1" applyFont="1" applyBorder="1" applyAlignment="1">
      <alignment horizontal="right" wrapText="1"/>
    </xf>
    <xf numFmtId="165" fontId="9" fillId="0" borderId="8" xfId="0" applyNumberFormat="1" applyFont="1" applyBorder="1" applyAlignment="1">
      <alignment horizontal="right" wrapText="1"/>
    </xf>
    <xf numFmtId="165" fontId="1" fillId="0" borderId="8" xfId="0" applyNumberFormat="1" applyFont="1" applyBorder="1" applyAlignment="1">
      <alignment horizontal="right" wrapText="1"/>
    </xf>
    <xf numFmtId="165" fontId="9" fillId="0" borderId="8" xfId="0" applyNumberFormat="1" applyFont="1" applyFill="1" applyBorder="1" applyAlignment="1">
      <alignment horizontal="right" wrapText="1"/>
    </xf>
    <xf numFmtId="164" fontId="1" fillId="2" borderId="8" xfId="0" applyNumberFormat="1" applyFont="1" applyFill="1" applyBorder="1" applyAlignment="1">
      <alignment horizontal="right" wrapText="1"/>
    </xf>
    <xf numFmtId="164" fontId="1" fillId="0" borderId="16" xfId="0" applyNumberFormat="1" applyFont="1" applyBorder="1" applyAlignment="1">
      <alignment horizontal="right" wrapText="1"/>
    </xf>
    <xf numFmtId="165" fontId="11" fillId="0" borderId="8" xfId="0" applyNumberFormat="1" applyFont="1" applyFill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165" fontId="1" fillId="2" borderId="8" xfId="0" applyNumberFormat="1" applyFont="1" applyFill="1" applyBorder="1" applyAlignment="1">
      <alignment horizontal="right" wrapText="1"/>
    </xf>
    <xf numFmtId="165" fontId="1" fillId="0" borderId="16" xfId="0" applyNumberFormat="1" applyFont="1" applyBorder="1" applyAlignment="1">
      <alignment horizontal="right" wrapText="1"/>
    </xf>
    <xf numFmtId="165" fontId="9" fillId="4" borderId="5" xfId="0" applyNumberFormat="1" applyFont="1" applyFill="1" applyBorder="1" applyAlignment="1">
      <alignment horizontal="right" wrapText="1"/>
    </xf>
    <xf numFmtId="165" fontId="1" fillId="0" borderId="16" xfId="0" applyNumberFormat="1" applyFont="1" applyFill="1" applyBorder="1" applyAlignment="1">
      <alignment horizontal="right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9" fillId="0" borderId="26" xfId="0" applyNumberFormat="1" applyFont="1" applyFill="1" applyBorder="1" applyAlignment="1">
      <alignment horizontal="center" vertical="center" wrapText="1"/>
    </xf>
    <xf numFmtId="165" fontId="1" fillId="0" borderId="2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ZV1PIV98" xfId="2"/>
    <cellStyle name="Обычный_фактичні щоденні надходження рай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zoomScale="75" zoomScaleNormal="7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96" sqref="C96:J96"/>
    </sheetView>
  </sheetViews>
  <sheetFormatPr defaultColWidth="8.85546875" defaultRowHeight="18" x14ac:dyDescent="0.25"/>
  <cols>
    <col min="1" max="1" width="22.7109375" style="4" customWidth="1"/>
    <col min="2" max="2" width="73.5703125" style="4" customWidth="1"/>
    <col min="3" max="3" width="28.140625" style="4" customWidth="1"/>
    <col min="4" max="4" width="27.28515625" style="4" customWidth="1"/>
    <col min="5" max="5" width="17.85546875" style="4" customWidth="1"/>
    <col min="6" max="6" width="26.42578125" style="4" customWidth="1"/>
    <col min="7" max="7" width="23.7109375" style="4" customWidth="1"/>
    <col min="8" max="8" width="18.28515625" style="4" customWidth="1"/>
    <col min="9" max="9" width="24.85546875" style="4" customWidth="1"/>
    <col min="10" max="10" width="20" style="4" customWidth="1"/>
    <col min="11" max="12" width="14.7109375" style="4" customWidth="1"/>
    <col min="13" max="16384" width="8.85546875" style="4"/>
  </cols>
  <sheetData>
    <row r="1" spans="1:12" ht="24" customHeight="1" x14ac:dyDescent="0.25">
      <c r="A1" s="1"/>
      <c r="B1" s="1"/>
    </row>
    <row r="2" spans="1:12" ht="48" customHeight="1" thickBot="1" x14ac:dyDescent="0.3">
      <c r="A2" s="147" t="s">
        <v>155</v>
      </c>
      <c r="B2" s="148"/>
      <c r="C2" s="148"/>
      <c r="D2" s="148"/>
      <c r="E2" s="148"/>
      <c r="F2" s="148"/>
      <c r="G2" s="148"/>
      <c r="H2" s="148"/>
      <c r="I2" s="148"/>
      <c r="J2" s="148"/>
      <c r="K2" s="5"/>
      <c r="L2" s="6"/>
    </row>
    <row r="3" spans="1:12" ht="18.75" hidden="1" thickBot="1" x14ac:dyDescent="0.3">
      <c r="A3" s="1"/>
      <c r="B3" s="1"/>
    </row>
    <row r="4" spans="1:12" ht="36" hidden="1" customHeight="1" x14ac:dyDescent="0.25">
      <c r="A4" s="149"/>
      <c r="B4" s="150"/>
    </row>
    <row r="5" spans="1:12" ht="138.75" customHeight="1" thickBot="1" x14ac:dyDescent="0.3">
      <c r="A5" s="8" t="s">
        <v>1</v>
      </c>
      <c r="B5" s="9" t="s">
        <v>2</v>
      </c>
      <c r="C5" s="9" t="s">
        <v>145</v>
      </c>
      <c r="D5" s="146" t="s">
        <v>157</v>
      </c>
      <c r="E5" s="9" t="s">
        <v>147</v>
      </c>
      <c r="F5" s="9" t="s">
        <v>3</v>
      </c>
      <c r="G5" s="12" t="s">
        <v>156</v>
      </c>
      <c r="H5" s="9" t="s">
        <v>149</v>
      </c>
      <c r="I5" s="9" t="s">
        <v>158</v>
      </c>
      <c r="J5" s="9" t="s">
        <v>10</v>
      </c>
      <c r="K5" s="13"/>
      <c r="L5" s="13"/>
    </row>
    <row r="6" spans="1:12" s="22" customFormat="1" x14ac:dyDescent="0.25">
      <c r="A6" s="14" t="s">
        <v>11</v>
      </c>
      <c r="B6" s="15" t="s">
        <v>12</v>
      </c>
      <c r="C6" s="17">
        <f>C7+C14+C30+C31+C35</f>
        <v>1237256.7999999998</v>
      </c>
      <c r="D6" s="154">
        <f>D7+D14+D30+D31+D35</f>
        <v>264418.79164500005</v>
      </c>
      <c r="E6" s="141">
        <f>D6/C6*100</f>
        <v>21.371375097312061</v>
      </c>
      <c r="F6" s="154">
        <f>F7+F14+F30+F31+F35</f>
        <v>1237719.3</v>
      </c>
      <c r="G6" s="167">
        <f>G7+G14+G30+G31+G35</f>
        <v>253982.23407500001</v>
      </c>
      <c r="H6" s="18">
        <f>G6/F6*100</f>
        <v>20.52018047024071</v>
      </c>
      <c r="I6" s="19">
        <f t="shared" ref="I6:I69" si="0">D6-G6</f>
        <v>10436.557570000034</v>
      </c>
      <c r="J6" s="20">
        <f t="shared" ref="J6:J19" si="1">D6/G6*100</f>
        <v>104.10916834715225</v>
      </c>
      <c r="K6" s="21"/>
      <c r="L6" s="21"/>
    </row>
    <row r="7" spans="1:12" s="6" customFormat="1" ht="36" customHeight="1" x14ac:dyDescent="0.3">
      <c r="A7" s="23" t="s">
        <v>13</v>
      </c>
      <c r="B7" s="24" t="s">
        <v>14</v>
      </c>
      <c r="C7" s="26">
        <f>C8+C9+C10</f>
        <v>907992.6</v>
      </c>
      <c r="D7" s="155">
        <f>D8+D9+D10</f>
        <v>190644.19928500004</v>
      </c>
      <c r="E7" s="140">
        <f t="shared" ref="E7:E70" si="2">D7/C7*100</f>
        <v>20.99622830461394</v>
      </c>
      <c r="F7" s="155">
        <f>F8+F9+F10</f>
        <v>872350.3</v>
      </c>
      <c r="G7" s="155">
        <f>G8+G9+G10</f>
        <v>182515.39926500001</v>
      </c>
      <c r="H7" s="27">
        <f>G7/F7*100</f>
        <v>20.922260159135615</v>
      </c>
      <c r="I7" s="28">
        <f t="shared" si="0"/>
        <v>8128.8000200000242</v>
      </c>
      <c r="J7" s="29">
        <f t="shared" si="1"/>
        <v>104.45376119096534</v>
      </c>
      <c r="K7" s="30"/>
      <c r="L7" s="30"/>
    </row>
    <row r="8" spans="1:12" s="6" customFormat="1" ht="21" customHeight="1" x14ac:dyDescent="0.3">
      <c r="A8" s="31" t="s">
        <v>15</v>
      </c>
      <c r="B8" s="32" t="s">
        <v>16</v>
      </c>
      <c r="C8" s="38">
        <v>906966.5</v>
      </c>
      <c r="D8" s="156">
        <v>190394.30028500003</v>
      </c>
      <c r="E8" s="27">
        <f t="shared" si="2"/>
        <v>20.99242918950149</v>
      </c>
      <c r="F8" s="163">
        <v>871293</v>
      </c>
      <c r="G8" s="163">
        <v>182099.348765</v>
      </c>
      <c r="H8" s="27">
        <f>G8/F8*100</f>
        <v>20.899898055533559</v>
      </c>
      <c r="I8" s="28">
        <f t="shared" si="0"/>
        <v>8294.9515200000315</v>
      </c>
      <c r="J8" s="29">
        <f t="shared" si="1"/>
        <v>104.55517912406414</v>
      </c>
      <c r="K8" s="36"/>
      <c r="L8" s="36"/>
    </row>
    <row r="9" spans="1:12" s="6" customFormat="1" ht="36" customHeight="1" x14ac:dyDescent="0.3">
      <c r="A9" s="31">
        <v>11010600</v>
      </c>
      <c r="B9" s="32" t="s">
        <v>17</v>
      </c>
      <c r="C9" s="38"/>
      <c r="D9" s="156">
        <v>0</v>
      </c>
      <c r="E9" s="27"/>
      <c r="F9" s="163"/>
      <c r="G9" s="163">
        <v>-0.79418999999999995</v>
      </c>
      <c r="H9" s="27"/>
      <c r="I9" s="28">
        <f t="shared" si="0"/>
        <v>0.79418999999999995</v>
      </c>
      <c r="J9" s="29">
        <f t="shared" si="1"/>
        <v>0</v>
      </c>
      <c r="K9" s="36"/>
      <c r="L9" s="36"/>
    </row>
    <row r="10" spans="1:12" s="6" customFormat="1" ht="21.75" customHeight="1" x14ac:dyDescent="0.3">
      <c r="A10" s="31">
        <v>11020000</v>
      </c>
      <c r="B10" s="32" t="s">
        <v>18</v>
      </c>
      <c r="C10" s="38">
        <v>1026.0999999999999</v>
      </c>
      <c r="D10" s="156">
        <v>249.899</v>
      </c>
      <c r="E10" s="27">
        <f t="shared" si="2"/>
        <v>24.354253971347823</v>
      </c>
      <c r="F10" s="163">
        <v>1057.3</v>
      </c>
      <c r="G10" s="163">
        <v>416.84468999999996</v>
      </c>
      <c r="H10" s="27">
        <f t="shared" ref="H10:H15" si="3">G10/F10*100</f>
        <v>39.425393927929633</v>
      </c>
      <c r="I10" s="28">
        <f t="shared" si="0"/>
        <v>-166.94568999999996</v>
      </c>
      <c r="J10" s="29">
        <f t="shared" si="1"/>
        <v>59.950145940446077</v>
      </c>
      <c r="K10" s="36"/>
      <c r="L10" s="36"/>
    </row>
    <row r="11" spans="1:12" s="6" customFormat="1" ht="13.5" hidden="1" customHeight="1" x14ac:dyDescent="0.3">
      <c r="A11" s="31">
        <v>19010000</v>
      </c>
      <c r="B11" s="32" t="s">
        <v>19</v>
      </c>
      <c r="C11" s="35"/>
      <c r="D11" s="156"/>
      <c r="E11" s="27" t="e">
        <f t="shared" si="2"/>
        <v>#DIV/0!</v>
      </c>
      <c r="F11" s="156"/>
      <c r="G11" s="163"/>
      <c r="H11" s="27" t="e">
        <f t="shared" si="3"/>
        <v>#DIV/0!</v>
      </c>
      <c r="I11" s="28">
        <f t="shared" si="0"/>
        <v>0</v>
      </c>
      <c r="J11" s="29" t="e">
        <f t="shared" si="1"/>
        <v>#DIV/0!</v>
      </c>
      <c r="K11" s="39"/>
      <c r="L11" s="39"/>
    </row>
    <row r="12" spans="1:12" s="6" customFormat="1" ht="13.5" hidden="1" customHeight="1" x14ac:dyDescent="0.3">
      <c r="A12" s="23" t="s">
        <v>20</v>
      </c>
      <c r="B12" s="24" t="s">
        <v>21</v>
      </c>
      <c r="C12" s="41" t="s">
        <v>22</v>
      </c>
      <c r="D12" s="157" t="s">
        <v>22</v>
      </c>
      <c r="E12" s="27" t="e">
        <f t="shared" si="2"/>
        <v>#VALUE!</v>
      </c>
      <c r="F12" s="157" t="s">
        <v>22</v>
      </c>
      <c r="G12" s="155" t="s">
        <v>22</v>
      </c>
      <c r="H12" s="27" t="e">
        <f t="shared" si="3"/>
        <v>#VALUE!</v>
      </c>
      <c r="I12" s="28" t="e">
        <f t="shared" si="0"/>
        <v>#VALUE!</v>
      </c>
      <c r="J12" s="29" t="e">
        <f t="shared" si="1"/>
        <v>#VALUE!</v>
      </c>
      <c r="K12" s="42"/>
      <c r="L12" s="42"/>
    </row>
    <row r="13" spans="1:12" s="6" customFormat="1" ht="18" hidden="1" customHeight="1" x14ac:dyDescent="0.3">
      <c r="A13" s="31" t="s">
        <v>23</v>
      </c>
      <c r="B13" s="32" t="s">
        <v>24</v>
      </c>
      <c r="C13" s="35" t="s">
        <v>22</v>
      </c>
      <c r="D13" s="156" t="s">
        <v>22</v>
      </c>
      <c r="E13" s="27" t="e">
        <f t="shared" si="2"/>
        <v>#VALUE!</v>
      </c>
      <c r="F13" s="156" t="s">
        <v>22</v>
      </c>
      <c r="G13" s="163" t="s">
        <v>22</v>
      </c>
      <c r="H13" s="27" t="e">
        <f t="shared" si="3"/>
        <v>#VALUE!</v>
      </c>
      <c r="I13" s="28" t="e">
        <f t="shared" si="0"/>
        <v>#VALUE!</v>
      </c>
      <c r="J13" s="29" t="e">
        <f t="shared" si="1"/>
        <v>#VALUE!</v>
      </c>
      <c r="K13" s="39"/>
      <c r="L13" s="39"/>
    </row>
    <row r="14" spans="1:12" s="6" customFormat="1" ht="36" customHeight="1" x14ac:dyDescent="0.3">
      <c r="A14" s="23" t="s">
        <v>25</v>
      </c>
      <c r="B14" s="24" t="s">
        <v>26</v>
      </c>
      <c r="C14" s="41">
        <f>C16+C17+C24+C28+C29</f>
        <v>318783.99999999994</v>
      </c>
      <c r="D14" s="157">
        <f>D16+D17+D24+D28+D29</f>
        <v>71044.925509999986</v>
      </c>
      <c r="E14" s="140">
        <f t="shared" si="2"/>
        <v>22.286226884034331</v>
      </c>
      <c r="F14" s="157">
        <f>F16+F17+F24+F28+F29</f>
        <v>356486.79999999993</v>
      </c>
      <c r="G14" s="155">
        <f>G16+G17+G24+G28+G29</f>
        <v>69157.710019999999</v>
      </c>
      <c r="H14" s="27">
        <f t="shared" si="3"/>
        <v>19.399795453856921</v>
      </c>
      <c r="I14" s="28">
        <f t="shared" si="0"/>
        <v>1887.2154899999878</v>
      </c>
      <c r="J14" s="29">
        <f t="shared" si="1"/>
        <v>102.72885769273479</v>
      </c>
      <c r="K14" s="42"/>
      <c r="L14" s="42"/>
    </row>
    <row r="15" spans="1:12" s="6" customFormat="1" ht="37.5" hidden="1" x14ac:dyDescent="0.3">
      <c r="A15" s="23">
        <v>13010000</v>
      </c>
      <c r="B15" s="24" t="s">
        <v>27</v>
      </c>
      <c r="C15" s="41">
        <v>0</v>
      </c>
      <c r="D15" s="157">
        <v>0</v>
      </c>
      <c r="E15" s="27" t="e">
        <f t="shared" si="2"/>
        <v>#DIV/0!</v>
      </c>
      <c r="F15" s="157">
        <v>0</v>
      </c>
      <c r="G15" s="155">
        <v>0</v>
      </c>
      <c r="H15" s="27" t="e">
        <f t="shared" si="3"/>
        <v>#DIV/0!</v>
      </c>
      <c r="I15" s="28">
        <f t="shared" si="0"/>
        <v>0</v>
      </c>
      <c r="J15" s="29" t="e">
        <f t="shared" si="1"/>
        <v>#DIV/0!</v>
      </c>
      <c r="K15" s="42"/>
      <c r="L15" s="42"/>
    </row>
    <row r="16" spans="1:12" s="6" customFormat="1" ht="24" customHeight="1" x14ac:dyDescent="0.3">
      <c r="A16" s="31">
        <v>13010200</v>
      </c>
      <c r="B16" s="32" t="s">
        <v>27</v>
      </c>
      <c r="C16" s="35">
        <v>0</v>
      </c>
      <c r="D16" s="156">
        <v>11.07419</v>
      </c>
      <c r="E16" s="27"/>
      <c r="F16" s="156"/>
      <c r="G16" s="156">
        <v>5.7949000000000002</v>
      </c>
      <c r="H16" s="27"/>
      <c r="I16" s="28">
        <f t="shared" si="0"/>
        <v>5.2792899999999996</v>
      </c>
      <c r="J16" s="29">
        <f t="shared" si="1"/>
        <v>191.10234861688727</v>
      </c>
      <c r="K16" s="39"/>
      <c r="L16" s="39"/>
    </row>
    <row r="17" spans="1:12" s="6" customFormat="1" ht="22.5" customHeight="1" x14ac:dyDescent="0.3">
      <c r="A17" s="31">
        <v>13020000</v>
      </c>
      <c r="B17" s="32" t="s">
        <v>28</v>
      </c>
      <c r="C17" s="35">
        <f>C18+C19+C20+C21+C22+C23</f>
        <v>8541</v>
      </c>
      <c r="D17" s="156">
        <f>D18+D19+D20+D21+D22+D23</f>
        <v>2058.6253499999998</v>
      </c>
      <c r="E17" s="27">
        <f t="shared" si="2"/>
        <v>24.102860906217067</v>
      </c>
      <c r="F17" s="156">
        <f>F18+F19+F20+F21+F22+F23</f>
        <v>5690.3</v>
      </c>
      <c r="G17" s="156">
        <f>G18+G19+G20+G21+G22+G23</f>
        <v>1605.9403500000001</v>
      </c>
      <c r="H17" s="27">
        <f>G17/F17*100</f>
        <v>28.222419731824331</v>
      </c>
      <c r="I17" s="28">
        <f t="shared" si="0"/>
        <v>452.68499999999972</v>
      </c>
      <c r="J17" s="29">
        <f t="shared" si="1"/>
        <v>128.18815779801534</v>
      </c>
      <c r="K17" s="39"/>
      <c r="L17" s="39"/>
    </row>
    <row r="18" spans="1:12" s="6" customFormat="1" ht="18" customHeight="1" x14ac:dyDescent="0.3">
      <c r="A18" s="43" t="s">
        <v>29</v>
      </c>
      <c r="B18" s="44" t="s">
        <v>30</v>
      </c>
      <c r="C18" s="35">
        <v>8536.1</v>
      </c>
      <c r="D18" s="156">
        <v>2058.0425399999999</v>
      </c>
      <c r="E18" s="27">
        <f t="shared" si="2"/>
        <v>24.109869143988472</v>
      </c>
      <c r="F18" s="156">
        <v>5690.3</v>
      </c>
      <c r="G18" s="156">
        <v>1605.1468400000001</v>
      </c>
      <c r="H18" s="27">
        <f>G18/F18*100</f>
        <v>28.208474772859077</v>
      </c>
      <c r="I18" s="28">
        <f t="shared" si="0"/>
        <v>452.89569999999981</v>
      </c>
      <c r="J18" s="29">
        <f t="shared" si="1"/>
        <v>128.21521923813523</v>
      </c>
      <c r="K18" s="39"/>
      <c r="L18" s="39"/>
    </row>
    <row r="19" spans="1:12" s="6" customFormat="1" ht="22.5" customHeight="1" x14ac:dyDescent="0.3">
      <c r="A19" s="45" t="s">
        <v>31</v>
      </c>
      <c r="B19" s="46" t="s">
        <v>32</v>
      </c>
      <c r="C19" s="35">
        <v>3.3</v>
      </c>
      <c r="D19" s="156">
        <v>-0.14319999999999999</v>
      </c>
      <c r="E19" s="27">
        <f t="shared" si="2"/>
        <v>-4.3393939393939398</v>
      </c>
      <c r="F19" s="156">
        <v>0</v>
      </c>
      <c r="G19" s="156">
        <v>9.5039999999999999E-2</v>
      </c>
      <c r="H19" s="27"/>
      <c r="I19" s="28">
        <f t="shared" si="0"/>
        <v>-0.23824000000000001</v>
      </c>
      <c r="J19" s="29">
        <f t="shared" si="1"/>
        <v>-150.67340067340066</v>
      </c>
      <c r="K19" s="39"/>
      <c r="L19" s="39"/>
    </row>
    <row r="20" spans="1:12" s="6" customFormat="1" ht="24.75" customHeight="1" x14ac:dyDescent="0.3">
      <c r="A20" s="45" t="s">
        <v>33</v>
      </c>
      <c r="B20" s="44" t="s">
        <v>34</v>
      </c>
      <c r="C20" s="35">
        <v>0</v>
      </c>
      <c r="D20" s="156">
        <v>0</v>
      </c>
      <c r="E20" s="27"/>
      <c r="F20" s="156">
        <v>0</v>
      </c>
      <c r="G20" s="156">
        <v>0</v>
      </c>
      <c r="H20" s="27"/>
      <c r="I20" s="28">
        <f t="shared" si="0"/>
        <v>0</v>
      </c>
      <c r="J20" s="29"/>
      <c r="K20" s="39"/>
      <c r="L20" s="39"/>
    </row>
    <row r="21" spans="1:12" s="6" customFormat="1" ht="27.75" customHeight="1" x14ac:dyDescent="0.3">
      <c r="A21" s="45" t="s">
        <v>35</v>
      </c>
      <c r="B21" s="46" t="s">
        <v>36</v>
      </c>
      <c r="C21" s="35">
        <v>0</v>
      </c>
      <c r="D21" s="156">
        <v>0</v>
      </c>
      <c r="E21" s="27"/>
      <c r="F21" s="156">
        <v>0</v>
      </c>
      <c r="G21" s="156">
        <v>0.26554</v>
      </c>
      <c r="H21" s="27"/>
      <c r="I21" s="28">
        <f t="shared" si="0"/>
        <v>-0.26554</v>
      </c>
      <c r="J21" s="29"/>
      <c r="K21" s="39"/>
      <c r="L21" s="39"/>
    </row>
    <row r="22" spans="1:12" s="6" customFormat="1" ht="31.5" customHeight="1" x14ac:dyDescent="0.3">
      <c r="A22" s="45" t="s">
        <v>37</v>
      </c>
      <c r="B22" s="46" t="s">
        <v>38</v>
      </c>
      <c r="C22" s="35">
        <v>1.6</v>
      </c>
      <c r="D22" s="156">
        <v>0.33850999999999998</v>
      </c>
      <c r="E22" s="27">
        <f t="shared" si="2"/>
        <v>21.156874999999996</v>
      </c>
      <c r="F22" s="156">
        <v>0</v>
      </c>
      <c r="G22" s="156">
        <v>7.8729999999999994E-2</v>
      </c>
      <c r="H22" s="27"/>
      <c r="I22" s="28">
        <f t="shared" si="0"/>
        <v>0.25978000000000001</v>
      </c>
      <c r="J22" s="29">
        <f>D22/G22*100</f>
        <v>429.96316524831701</v>
      </c>
      <c r="K22" s="39"/>
      <c r="L22" s="39"/>
    </row>
    <row r="23" spans="1:12" s="6" customFormat="1" ht="33.75" customHeight="1" x14ac:dyDescent="0.3">
      <c r="A23" s="45" t="s">
        <v>39</v>
      </c>
      <c r="B23" s="46" t="s">
        <v>40</v>
      </c>
      <c r="C23" s="35">
        <v>0</v>
      </c>
      <c r="D23" s="156">
        <v>0.38750000000000001</v>
      </c>
      <c r="E23" s="27"/>
      <c r="F23" s="156">
        <v>0</v>
      </c>
      <c r="G23" s="156">
        <v>0.35420000000000001</v>
      </c>
      <c r="H23" s="27"/>
      <c r="I23" s="28">
        <f t="shared" si="0"/>
        <v>3.3299999999999996E-2</v>
      </c>
      <c r="J23" s="29"/>
      <c r="K23" s="39"/>
      <c r="L23" s="39"/>
    </row>
    <row r="24" spans="1:12" s="6" customFormat="1" ht="22.5" customHeight="1" x14ac:dyDescent="0.3">
      <c r="A24" s="31">
        <v>13030000</v>
      </c>
      <c r="B24" s="32" t="s">
        <v>41</v>
      </c>
      <c r="C24" s="35">
        <f>C25+C26+C27</f>
        <v>1487.1</v>
      </c>
      <c r="D24" s="156">
        <f>D25+D26+D27</f>
        <v>512.19516999999996</v>
      </c>
      <c r="E24" s="27">
        <f t="shared" si="2"/>
        <v>34.442550601842512</v>
      </c>
      <c r="F24" s="156">
        <f>F25+F26+F27</f>
        <v>748.80000000000007</v>
      </c>
      <c r="G24" s="163">
        <f>G25+G26+G27</f>
        <v>465.27865000000003</v>
      </c>
      <c r="H24" s="27">
        <f>G24/F24*100</f>
        <v>62.1365718482906</v>
      </c>
      <c r="I24" s="28">
        <f t="shared" si="0"/>
        <v>46.916519999999934</v>
      </c>
      <c r="J24" s="29">
        <f>D24/G24*100</f>
        <v>110.0835316643048</v>
      </c>
      <c r="K24" s="39"/>
      <c r="L24" s="39"/>
    </row>
    <row r="25" spans="1:12" s="6" customFormat="1" ht="33" customHeight="1" x14ac:dyDescent="0.3">
      <c r="A25" s="45" t="s">
        <v>42</v>
      </c>
      <c r="B25" s="46" t="s">
        <v>43</v>
      </c>
      <c r="C25" s="35">
        <v>76.5</v>
      </c>
      <c r="D25" s="156">
        <v>24.374919999999999</v>
      </c>
      <c r="E25" s="27">
        <f t="shared" si="2"/>
        <v>31.862640522875818</v>
      </c>
      <c r="F25" s="156">
        <v>63.6</v>
      </c>
      <c r="G25" s="156">
        <v>23.52224</v>
      </c>
      <c r="H25" s="27">
        <f>G25/F25*100</f>
        <v>36.984654088050313</v>
      </c>
      <c r="I25" s="28">
        <f t="shared" si="0"/>
        <v>0.85267999999999944</v>
      </c>
      <c r="J25" s="29">
        <f>D25/G25*100</f>
        <v>103.62499489844504</v>
      </c>
      <c r="K25" s="39"/>
      <c r="L25" s="39"/>
    </row>
    <row r="26" spans="1:12" s="6" customFormat="1" ht="34.5" customHeight="1" x14ac:dyDescent="0.3">
      <c r="A26" s="45">
        <v>13030200</v>
      </c>
      <c r="B26" s="46" t="s">
        <v>44</v>
      </c>
      <c r="C26" s="35">
        <v>1410.6</v>
      </c>
      <c r="D26" s="156">
        <v>487.82024999999999</v>
      </c>
      <c r="E26" s="27">
        <f t="shared" si="2"/>
        <v>34.582464908549554</v>
      </c>
      <c r="F26" s="156">
        <v>685.2</v>
      </c>
      <c r="G26" s="156">
        <v>441.75641000000002</v>
      </c>
      <c r="H26" s="27">
        <f>G26/F26*100</f>
        <v>64.471163164039694</v>
      </c>
      <c r="I26" s="28">
        <f t="shared" si="0"/>
        <v>46.063839999999971</v>
      </c>
      <c r="J26" s="29"/>
      <c r="K26" s="39"/>
      <c r="L26" s="39"/>
    </row>
    <row r="27" spans="1:12" s="6" customFormat="1" ht="33" customHeight="1" thickBot="1" x14ac:dyDescent="0.35">
      <c r="A27" s="47" t="s">
        <v>45</v>
      </c>
      <c r="B27" s="46" t="s">
        <v>46</v>
      </c>
      <c r="C27" s="35">
        <v>0</v>
      </c>
      <c r="D27" s="156">
        <v>0</v>
      </c>
      <c r="E27" s="27"/>
      <c r="F27" s="156"/>
      <c r="G27" s="156">
        <v>0</v>
      </c>
      <c r="H27" s="27"/>
      <c r="I27" s="28">
        <f t="shared" si="0"/>
        <v>0</v>
      </c>
      <c r="J27" s="29"/>
      <c r="K27" s="39"/>
      <c r="L27" s="39"/>
    </row>
    <row r="28" spans="1:12" s="51" customFormat="1" ht="18.75" x14ac:dyDescent="0.3">
      <c r="A28" s="48">
        <v>13050000</v>
      </c>
      <c r="B28" s="49" t="s">
        <v>47</v>
      </c>
      <c r="C28" s="38">
        <v>308672.3</v>
      </c>
      <c r="D28" s="156">
        <v>68462.815759999998</v>
      </c>
      <c r="E28" s="27">
        <f t="shared" si="2"/>
        <v>22.17977309917346</v>
      </c>
      <c r="F28" s="163">
        <v>350044.1</v>
      </c>
      <c r="G28" s="156">
        <v>67080.64611999999</v>
      </c>
      <c r="H28" s="27">
        <f>G28/F28*100</f>
        <v>19.163484292407727</v>
      </c>
      <c r="I28" s="28">
        <f t="shared" si="0"/>
        <v>1382.1696400000073</v>
      </c>
      <c r="J28" s="29">
        <f>D28/G28*100</f>
        <v>102.06045964066514</v>
      </c>
      <c r="K28" s="36"/>
      <c r="L28" s="36"/>
    </row>
    <row r="29" spans="1:12" s="6" customFormat="1" ht="23.25" customHeight="1" x14ac:dyDescent="0.3">
      <c r="A29" s="31">
        <v>13070000</v>
      </c>
      <c r="B29" s="32" t="s">
        <v>48</v>
      </c>
      <c r="C29" s="38">
        <v>83.6</v>
      </c>
      <c r="D29" s="156">
        <v>0.21504000000000001</v>
      </c>
      <c r="E29" s="27">
        <f t="shared" si="2"/>
        <v>0.25722488038277513</v>
      </c>
      <c r="F29" s="163">
        <v>3.6</v>
      </c>
      <c r="G29" s="156">
        <v>0.05</v>
      </c>
      <c r="H29" s="27">
        <f>G29/F29*100</f>
        <v>1.3888888888888891</v>
      </c>
      <c r="I29" s="28">
        <f t="shared" si="0"/>
        <v>0.16504000000000002</v>
      </c>
      <c r="J29" s="29"/>
      <c r="K29" s="36"/>
      <c r="L29" s="36"/>
    </row>
    <row r="30" spans="1:12" s="6" customFormat="1" ht="24.75" customHeight="1" x14ac:dyDescent="0.3">
      <c r="A30" s="23">
        <v>16010000</v>
      </c>
      <c r="B30" s="24" t="s">
        <v>49</v>
      </c>
      <c r="C30" s="26"/>
      <c r="D30" s="155">
        <v>2.665E-2</v>
      </c>
      <c r="E30" s="140"/>
      <c r="F30" s="155"/>
      <c r="G30" s="155">
        <v>-0.82780999999999993</v>
      </c>
      <c r="H30" s="27"/>
      <c r="I30" s="28">
        <f t="shared" si="0"/>
        <v>0.85445999999999989</v>
      </c>
      <c r="J30" s="29">
        <f t="shared" ref="J30:J44" si="4">D30/G30*100</f>
        <v>-3.2193377707444943</v>
      </c>
      <c r="K30" s="30"/>
      <c r="L30" s="30"/>
    </row>
    <row r="31" spans="1:12" s="6" customFormat="1" ht="19.5" customHeight="1" x14ac:dyDescent="0.3">
      <c r="A31" s="23">
        <v>18000000</v>
      </c>
      <c r="B31" s="24" t="s">
        <v>50</v>
      </c>
      <c r="C31" s="26">
        <f>C32+C34+C33</f>
        <v>10471.5</v>
      </c>
      <c r="D31" s="155">
        <f>D32+D34+D33</f>
        <v>2727.2401999999997</v>
      </c>
      <c r="E31" s="140">
        <f t="shared" si="2"/>
        <v>26.044408155469608</v>
      </c>
      <c r="F31" s="155">
        <f>F32+F34+F33</f>
        <v>8879.5</v>
      </c>
      <c r="G31" s="155">
        <f>G32+G34+G33</f>
        <v>2309.1825999999996</v>
      </c>
      <c r="H31" s="27">
        <f t="shared" ref="H31:H44" si="5">G31/F31*100</f>
        <v>26.005772847570242</v>
      </c>
      <c r="I31" s="28">
        <f t="shared" si="0"/>
        <v>418.05760000000009</v>
      </c>
      <c r="J31" s="29">
        <f t="shared" si="4"/>
        <v>118.10413780183518</v>
      </c>
      <c r="K31" s="30"/>
      <c r="L31" s="30"/>
    </row>
    <row r="32" spans="1:12" s="6" customFormat="1" ht="21.75" customHeight="1" x14ac:dyDescent="0.3">
      <c r="A32" s="31">
        <v>18020000</v>
      </c>
      <c r="B32" s="52" t="s">
        <v>51</v>
      </c>
      <c r="C32" s="35">
        <v>1889.1</v>
      </c>
      <c r="D32" s="156">
        <v>480.57123000000001</v>
      </c>
      <c r="E32" s="27">
        <f t="shared" si="2"/>
        <v>25.439163093536603</v>
      </c>
      <c r="F32" s="156">
        <v>1191.4000000000001</v>
      </c>
      <c r="G32" s="156">
        <v>379.96652</v>
      </c>
      <c r="H32" s="27">
        <f t="shared" si="5"/>
        <v>31.892439147221751</v>
      </c>
      <c r="I32" s="28">
        <f t="shared" si="0"/>
        <v>100.60471000000001</v>
      </c>
      <c r="J32" s="29">
        <f t="shared" si="4"/>
        <v>126.4772564698595</v>
      </c>
      <c r="K32" s="39"/>
      <c r="L32" s="39"/>
    </row>
    <row r="33" spans="1:12" s="6" customFormat="1" ht="22.5" customHeight="1" x14ac:dyDescent="0.3">
      <c r="A33" s="31">
        <v>1803000</v>
      </c>
      <c r="B33" s="52" t="s">
        <v>52</v>
      </c>
      <c r="C33" s="35">
        <v>632.1</v>
      </c>
      <c r="D33" s="156">
        <v>195.37859</v>
      </c>
      <c r="E33" s="27">
        <f t="shared" si="2"/>
        <v>30.909443126087645</v>
      </c>
      <c r="F33" s="156">
        <v>529.4</v>
      </c>
      <c r="G33" s="156">
        <v>115.28865</v>
      </c>
      <c r="H33" s="27">
        <f t="shared" si="5"/>
        <v>21.777228938420855</v>
      </c>
      <c r="I33" s="28">
        <f t="shared" si="0"/>
        <v>80.089939999999999</v>
      </c>
      <c r="J33" s="29">
        <f t="shared" si="4"/>
        <v>169.4690587494953</v>
      </c>
      <c r="K33" s="39"/>
      <c r="L33" s="39"/>
    </row>
    <row r="34" spans="1:12" s="6" customFormat="1" ht="32.25" customHeight="1" x14ac:dyDescent="0.3">
      <c r="A34" s="31">
        <v>18040000</v>
      </c>
      <c r="B34" s="32" t="s">
        <v>53</v>
      </c>
      <c r="C34" s="38">
        <v>7950.3</v>
      </c>
      <c r="D34" s="156">
        <v>2051.2903799999999</v>
      </c>
      <c r="E34" s="27">
        <f t="shared" si="2"/>
        <v>25.801421078449867</v>
      </c>
      <c r="F34" s="163">
        <v>7158.7</v>
      </c>
      <c r="G34" s="156">
        <v>1813.9274299999995</v>
      </c>
      <c r="H34" s="27">
        <f t="shared" si="5"/>
        <v>25.338782600192765</v>
      </c>
      <c r="I34" s="28">
        <f t="shared" si="0"/>
        <v>237.36295000000041</v>
      </c>
      <c r="J34" s="29">
        <f t="shared" si="4"/>
        <v>113.08558137852299</v>
      </c>
      <c r="K34" s="36"/>
      <c r="L34" s="36"/>
    </row>
    <row r="35" spans="1:12" s="6" customFormat="1" ht="22.5" customHeight="1" x14ac:dyDescent="0.3">
      <c r="A35" s="23">
        <v>19000000</v>
      </c>
      <c r="B35" s="24" t="s">
        <v>54</v>
      </c>
      <c r="C35" s="26">
        <f>C36</f>
        <v>8.6999999999999993</v>
      </c>
      <c r="D35" s="156">
        <f>D36</f>
        <v>2.4</v>
      </c>
      <c r="E35" s="27">
        <f t="shared" si="2"/>
        <v>27.586206896551722</v>
      </c>
      <c r="F35" s="155">
        <f>F36</f>
        <v>2.7</v>
      </c>
      <c r="G35" s="157">
        <f>G36</f>
        <v>0.77</v>
      </c>
      <c r="H35" s="27">
        <f t="shared" si="5"/>
        <v>28.518518518518515</v>
      </c>
      <c r="I35" s="28">
        <f t="shared" si="0"/>
        <v>1.63</v>
      </c>
      <c r="J35" s="29">
        <f t="shared" si="4"/>
        <v>311.68831168831167</v>
      </c>
      <c r="K35" s="30"/>
      <c r="L35" s="30"/>
    </row>
    <row r="36" spans="1:12" s="6" customFormat="1" ht="24.75" customHeight="1" x14ac:dyDescent="0.3">
      <c r="A36" s="31">
        <v>19040000</v>
      </c>
      <c r="B36" s="32" t="s">
        <v>55</v>
      </c>
      <c r="C36" s="38">
        <v>8.6999999999999993</v>
      </c>
      <c r="D36" s="156">
        <v>2.4</v>
      </c>
      <c r="E36" s="27">
        <f t="shared" si="2"/>
        <v>27.586206896551722</v>
      </c>
      <c r="F36" s="163">
        <v>2.7</v>
      </c>
      <c r="G36" s="163">
        <v>0.77</v>
      </c>
      <c r="H36" s="27">
        <f t="shared" si="5"/>
        <v>28.518518518518515</v>
      </c>
      <c r="I36" s="28">
        <f t="shared" si="0"/>
        <v>1.63</v>
      </c>
      <c r="J36" s="29">
        <f t="shared" si="4"/>
        <v>311.68831168831167</v>
      </c>
      <c r="K36" s="36"/>
      <c r="L36" s="36"/>
    </row>
    <row r="37" spans="1:12" s="22" customFormat="1" ht="24.75" customHeight="1" x14ac:dyDescent="0.25">
      <c r="A37" s="14" t="s">
        <v>56</v>
      </c>
      <c r="B37" s="53" t="s">
        <v>57</v>
      </c>
      <c r="C37" s="55">
        <f>C38+C49+C64</f>
        <v>23965.200000000001</v>
      </c>
      <c r="D37" s="158">
        <f>D38+D49+D64</f>
        <v>4412.6263600000002</v>
      </c>
      <c r="E37" s="139">
        <f t="shared" si="2"/>
        <v>18.412641496837082</v>
      </c>
      <c r="F37" s="158">
        <f>F38+F49+F64</f>
        <v>47809.8</v>
      </c>
      <c r="G37" s="160">
        <f>G38+G49+G64</f>
        <v>5520.1388700000007</v>
      </c>
      <c r="H37" s="27">
        <f t="shared" si="5"/>
        <v>11.54604049797322</v>
      </c>
      <c r="I37" s="28">
        <f t="shared" si="0"/>
        <v>-1107.5125100000005</v>
      </c>
      <c r="J37" s="29">
        <f t="shared" si="4"/>
        <v>79.936872312779329</v>
      </c>
      <c r="K37" s="57"/>
      <c r="L37" s="57"/>
    </row>
    <row r="38" spans="1:12" s="6" customFormat="1" ht="25.5" customHeight="1" x14ac:dyDescent="0.3">
      <c r="A38" s="23" t="s">
        <v>58</v>
      </c>
      <c r="B38" s="24" t="s">
        <v>59</v>
      </c>
      <c r="C38" s="26">
        <f>C40+C43+C44</f>
        <v>2409.9</v>
      </c>
      <c r="D38" s="155">
        <f>D40+D43+D44</f>
        <v>719.12702000000002</v>
      </c>
      <c r="E38" s="140">
        <f t="shared" si="2"/>
        <v>29.840533632100918</v>
      </c>
      <c r="F38" s="155">
        <f>F40+F43+F44</f>
        <v>2796.3</v>
      </c>
      <c r="G38" s="155">
        <f>G40+G43+G44</f>
        <v>670.33750999999995</v>
      </c>
      <c r="H38" s="27">
        <f t="shared" si="5"/>
        <v>23.972303043307225</v>
      </c>
      <c r="I38" s="28">
        <f t="shared" si="0"/>
        <v>48.789510000000064</v>
      </c>
      <c r="J38" s="29">
        <f t="shared" si="4"/>
        <v>107.27834997626793</v>
      </c>
      <c r="K38" s="30"/>
      <c r="L38" s="30"/>
    </row>
    <row r="39" spans="1:12" s="6" customFormat="1" ht="60.75" customHeight="1" x14ac:dyDescent="0.3">
      <c r="A39" s="31" t="s">
        <v>60</v>
      </c>
      <c r="B39" s="32" t="s">
        <v>61</v>
      </c>
      <c r="C39" s="35">
        <f>C41</f>
        <v>1644.4</v>
      </c>
      <c r="D39" s="156">
        <f>D41</f>
        <v>589.56275000000005</v>
      </c>
      <c r="E39" s="27">
        <f t="shared" si="2"/>
        <v>35.852757844806618</v>
      </c>
      <c r="F39" s="156">
        <f>F41</f>
        <v>1208.2</v>
      </c>
      <c r="G39" s="163">
        <f>G41</f>
        <v>458.815</v>
      </c>
      <c r="H39" s="27">
        <f t="shared" si="5"/>
        <v>37.975086906141364</v>
      </c>
      <c r="I39" s="28">
        <f t="shared" si="0"/>
        <v>130.74775000000005</v>
      </c>
      <c r="J39" s="29">
        <f t="shared" si="4"/>
        <v>128.49683423602107</v>
      </c>
      <c r="K39" s="39"/>
      <c r="L39" s="39"/>
    </row>
    <row r="40" spans="1:12" s="6" customFormat="1" ht="108.75" customHeight="1" x14ac:dyDescent="0.3">
      <c r="A40" s="23">
        <v>21010000</v>
      </c>
      <c r="B40" s="24" t="s">
        <v>62</v>
      </c>
      <c r="C40" s="26">
        <f>C41</f>
        <v>1644.4</v>
      </c>
      <c r="D40" s="155">
        <f>D41</f>
        <v>589.56275000000005</v>
      </c>
      <c r="E40" s="140">
        <f t="shared" si="2"/>
        <v>35.852757844806618</v>
      </c>
      <c r="F40" s="155">
        <f>F41</f>
        <v>1208.2</v>
      </c>
      <c r="G40" s="155">
        <f>G41</f>
        <v>458.815</v>
      </c>
      <c r="H40" s="27">
        <f t="shared" si="5"/>
        <v>37.975086906141364</v>
      </c>
      <c r="I40" s="28">
        <f t="shared" si="0"/>
        <v>130.74775000000005</v>
      </c>
      <c r="J40" s="29">
        <f t="shared" si="4"/>
        <v>128.49683423602107</v>
      </c>
      <c r="K40" s="30"/>
      <c r="L40" s="30"/>
    </row>
    <row r="41" spans="1:12" s="6" customFormat="1" ht="48.75" customHeight="1" x14ac:dyDescent="0.3">
      <c r="A41" s="58" t="s">
        <v>63</v>
      </c>
      <c r="B41" s="59" t="s">
        <v>64</v>
      </c>
      <c r="C41" s="35">
        <v>1644.4</v>
      </c>
      <c r="D41" s="156">
        <v>589.56275000000005</v>
      </c>
      <c r="E41" s="27">
        <f t="shared" si="2"/>
        <v>35.852757844806618</v>
      </c>
      <c r="F41" s="156">
        <v>1208.2</v>
      </c>
      <c r="G41" s="156">
        <v>458.815</v>
      </c>
      <c r="H41" s="27">
        <f t="shared" si="5"/>
        <v>37.975086906141364</v>
      </c>
      <c r="I41" s="28">
        <f t="shared" si="0"/>
        <v>130.74775000000005</v>
      </c>
      <c r="J41" s="29">
        <f t="shared" si="4"/>
        <v>128.49683423602107</v>
      </c>
      <c r="K41" s="39"/>
      <c r="L41" s="39"/>
    </row>
    <row r="42" spans="1:12" s="6" customFormat="1" ht="51" hidden="1" customHeight="1" x14ac:dyDescent="0.25">
      <c r="A42" s="58" t="s">
        <v>65</v>
      </c>
      <c r="B42" s="59" t="s">
        <v>66</v>
      </c>
      <c r="C42" s="61"/>
      <c r="D42" s="159"/>
      <c r="E42" s="27" t="e">
        <f t="shared" si="2"/>
        <v>#DIV/0!</v>
      </c>
      <c r="F42" s="159"/>
      <c r="G42" s="164"/>
      <c r="H42" s="27" t="e">
        <f t="shared" si="5"/>
        <v>#DIV/0!</v>
      </c>
      <c r="I42" s="28">
        <f t="shared" si="0"/>
        <v>0</v>
      </c>
      <c r="J42" s="29" t="e">
        <f t="shared" si="4"/>
        <v>#DIV/0!</v>
      </c>
      <c r="K42" s="63"/>
      <c r="L42" s="63"/>
    </row>
    <row r="43" spans="1:12" s="6" customFormat="1" ht="16.5" hidden="1" customHeight="1" x14ac:dyDescent="0.3">
      <c r="A43" s="64">
        <v>21050000</v>
      </c>
      <c r="B43" s="24" t="s">
        <v>67</v>
      </c>
      <c r="C43" s="41"/>
      <c r="D43" s="157"/>
      <c r="E43" s="27" t="e">
        <f t="shared" si="2"/>
        <v>#DIV/0!</v>
      </c>
      <c r="F43" s="157"/>
      <c r="G43" s="155"/>
      <c r="H43" s="27" t="e">
        <f t="shared" si="5"/>
        <v>#DIV/0!</v>
      </c>
      <c r="I43" s="28">
        <f t="shared" si="0"/>
        <v>0</v>
      </c>
      <c r="J43" s="29" t="e">
        <f t="shared" si="4"/>
        <v>#DIV/0!</v>
      </c>
      <c r="K43" s="42"/>
      <c r="L43" s="42"/>
    </row>
    <row r="44" spans="1:12" s="6" customFormat="1" ht="17.25" customHeight="1" x14ac:dyDescent="0.3">
      <c r="A44" s="23">
        <v>21080000</v>
      </c>
      <c r="B44" s="24" t="s">
        <v>68</v>
      </c>
      <c r="C44" s="26">
        <f>C45+C47+C46</f>
        <v>765.5</v>
      </c>
      <c r="D44" s="155">
        <f>D45+D47+D46</f>
        <v>129.56426999999999</v>
      </c>
      <c r="E44" s="140">
        <f t="shared" si="2"/>
        <v>16.92544350097975</v>
      </c>
      <c r="F44" s="155">
        <f>F45+F47+F46</f>
        <v>1588.1000000000001</v>
      </c>
      <c r="G44" s="155">
        <f>G45+G47+G46</f>
        <v>211.52250999999998</v>
      </c>
      <c r="H44" s="27">
        <f t="shared" si="5"/>
        <v>13.319218563062776</v>
      </c>
      <c r="I44" s="28">
        <f t="shared" si="0"/>
        <v>-81.958239999999989</v>
      </c>
      <c r="J44" s="29">
        <f t="shared" si="4"/>
        <v>61.253182935471031</v>
      </c>
      <c r="K44" s="30"/>
      <c r="L44" s="30"/>
    </row>
    <row r="45" spans="1:12" s="6" customFormat="1" ht="21" customHeight="1" x14ac:dyDescent="0.3">
      <c r="A45" s="58">
        <v>21080500</v>
      </c>
      <c r="B45" s="59" t="s">
        <v>68</v>
      </c>
      <c r="C45" s="62">
        <v>0</v>
      </c>
      <c r="D45" s="156">
        <v>0</v>
      </c>
      <c r="E45" s="27"/>
      <c r="F45" s="164"/>
      <c r="G45" s="164">
        <v>0</v>
      </c>
      <c r="H45" s="27"/>
      <c r="I45" s="28">
        <f t="shared" si="0"/>
        <v>0</v>
      </c>
      <c r="J45" s="29"/>
      <c r="K45" s="65"/>
      <c r="L45" s="65"/>
    </row>
    <row r="46" spans="1:12" s="6" customFormat="1" ht="89.25" customHeight="1" x14ac:dyDescent="0.3">
      <c r="A46" s="58">
        <v>21080900</v>
      </c>
      <c r="B46" s="32" t="s">
        <v>69</v>
      </c>
      <c r="C46" s="62">
        <v>7.7</v>
      </c>
      <c r="D46" s="156">
        <v>5.5410000000000004</v>
      </c>
      <c r="E46" s="27">
        <f t="shared" si="2"/>
        <v>71.961038961038952</v>
      </c>
      <c r="F46" s="164">
        <v>41.4</v>
      </c>
      <c r="G46" s="164">
        <v>3.48645</v>
      </c>
      <c r="H46" s="27">
        <f t="shared" ref="H46:H53" si="6">G46/F46*100</f>
        <v>8.421376811594202</v>
      </c>
      <c r="I46" s="28">
        <f t="shared" si="0"/>
        <v>2.0545500000000003</v>
      </c>
      <c r="J46" s="29">
        <f t="shared" ref="J46:J52" si="7">D46/G46*100</f>
        <v>158.92957019317643</v>
      </c>
      <c r="K46" s="65"/>
      <c r="L46" s="65"/>
    </row>
    <row r="47" spans="1:12" s="6" customFormat="1" ht="20.25" customHeight="1" x14ac:dyDescent="0.3">
      <c r="A47" s="58">
        <v>21081100</v>
      </c>
      <c r="B47" s="59" t="s">
        <v>70</v>
      </c>
      <c r="C47" s="61">
        <v>757.8</v>
      </c>
      <c r="D47" s="156">
        <v>124.02327</v>
      </c>
      <c r="E47" s="27">
        <f t="shared" si="2"/>
        <v>16.366227236737927</v>
      </c>
      <c r="F47" s="159">
        <v>1546.7</v>
      </c>
      <c r="G47" s="164">
        <v>208.03605999999999</v>
      </c>
      <c r="H47" s="27">
        <f t="shared" si="6"/>
        <v>13.450317450054955</v>
      </c>
      <c r="I47" s="28">
        <f t="shared" si="0"/>
        <v>-84.012789999999995</v>
      </c>
      <c r="J47" s="29">
        <f t="shared" si="7"/>
        <v>59.61623672357571</v>
      </c>
      <c r="K47" s="63"/>
      <c r="L47" s="63"/>
    </row>
    <row r="48" spans="1:12" s="6" customFormat="1" ht="42" hidden="1" customHeight="1" x14ac:dyDescent="0.3">
      <c r="A48" s="58" t="s">
        <v>71</v>
      </c>
      <c r="B48" s="59" t="s">
        <v>72</v>
      </c>
      <c r="C48" s="35" t="s">
        <v>22</v>
      </c>
      <c r="D48" s="156" t="s">
        <v>22</v>
      </c>
      <c r="E48" s="27" t="e">
        <f t="shared" si="2"/>
        <v>#VALUE!</v>
      </c>
      <c r="F48" s="156" t="s">
        <v>22</v>
      </c>
      <c r="G48" s="164" t="s">
        <v>22</v>
      </c>
      <c r="H48" s="27" t="e">
        <f t="shared" si="6"/>
        <v>#VALUE!</v>
      </c>
      <c r="I48" s="28" t="e">
        <f t="shared" si="0"/>
        <v>#VALUE!</v>
      </c>
      <c r="J48" s="29" t="e">
        <f t="shared" si="7"/>
        <v>#VALUE!</v>
      </c>
      <c r="K48" s="39"/>
      <c r="L48" s="39"/>
    </row>
    <row r="49" spans="1:12" s="6" customFormat="1" ht="36" x14ac:dyDescent="0.3">
      <c r="A49" s="14" t="s">
        <v>73</v>
      </c>
      <c r="B49" s="66" t="s">
        <v>74</v>
      </c>
      <c r="C49" s="26">
        <f>C50+C60+C61+C63</f>
        <v>21416.1</v>
      </c>
      <c r="D49" s="155">
        <f>D50+D60+D61+D63</f>
        <v>3656.9797199999998</v>
      </c>
      <c r="E49" s="25">
        <f t="shared" si="2"/>
        <v>17.075843500917536</v>
      </c>
      <c r="F49" s="155">
        <f>F50+F60+F61+F63</f>
        <v>44691.6</v>
      </c>
      <c r="G49" s="155">
        <f>G50+G60+G61+G63</f>
        <v>4765.4563600000001</v>
      </c>
      <c r="H49" s="27">
        <f t="shared" si="6"/>
        <v>10.662979978340449</v>
      </c>
      <c r="I49" s="28">
        <f t="shared" si="0"/>
        <v>-1108.4766400000003</v>
      </c>
      <c r="J49" s="29">
        <f t="shared" si="7"/>
        <v>76.739339188912425</v>
      </c>
      <c r="K49" s="30"/>
      <c r="L49" s="30"/>
    </row>
    <row r="50" spans="1:12" s="6" customFormat="1" ht="18.75" x14ac:dyDescent="0.3">
      <c r="A50" s="23">
        <v>22010000</v>
      </c>
      <c r="B50" s="24" t="s">
        <v>75</v>
      </c>
      <c r="C50" s="26">
        <f>C51+C52+C53+C54+C55+C56+C57+C58+C59</f>
        <v>14406.300000000001</v>
      </c>
      <c r="D50" s="155">
        <f>D51+D52+D53+D54+D55+D56+D57+D58+D59</f>
        <v>2656.88661</v>
      </c>
      <c r="E50" s="25">
        <f t="shared" si="2"/>
        <v>18.442532850211364</v>
      </c>
      <c r="F50" s="155">
        <f>F51+F52+F53+F54+F55+F56+F57+F58+F59</f>
        <v>23893.9</v>
      </c>
      <c r="G50" s="155">
        <f>G51+G52+G53+G54+G55+G56+G57+G58+G59</f>
        <v>3182.2063499999999</v>
      </c>
      <c r="H50" s="27">
        <f t="shared" si="6"/>
        <v>13.318070093203705</v>
      </c>
      <c r="I50" s="28">
        <f t="shared" si="0"/>
        <v>-525.31973999999991</v>
      </c>
      <c r="J50" s="29">
        <f t="shared" si="7"/>
        <v>83.491964938100267</v>
      </c>
      <c r="K50" s="30"/>
      <c r="L50" s="30"/>
    </row>
    <row r="51" spans="1:12" s="6" customFormat="1" ht="39" customHeight="1" x14ac:dyDescent="0.3">
      <c r="A51" s="45" t="s">
        <v>76</v>
      </c>
      <c r="B51" s="67" t="s">
        <v>77</v>
      </c>
      <c r="C51" s="62">
        <v>0.5</v>
      </c>
      <c r="D51" s="156">
        <v>3.6539999999999999</v>
      </c>
      <c r="E51" s="27">
        <f t="shared" si="2"/>
        <v>730.8</v>
      </c>
      <c r="F51" s="164">
        <v>11.2</v>
      </c>
      <c r="G51" s="164">
        <v>0.13600000000000001</v>
      </c>
      <c r="H51" s="27">
        <f t="shared" si="6"/>
        <v>1.2142857142857144</v>
      </c>
      <c r="I51" s="28">
        <f t="shared" si="0"/>
        <v>3.5179999999999998</v>
      </c>
      <c r="J51" s="29">
        <f t="shared" si="7"/>
        <v>2686.7647058823527</v>
      </c>
      <c r="K51" s="30"/>
      <c r="L51" s="30"/>
    </row>
    <row r="52" spans="1:12" s="6" customFormat="1" ht="33.75" customHeight="1" x14ac:dyDescent="0.3">
      <c r="A52" s="45" t="s">
        <v>78</v>
      </c>
      <c r="B52" s="68" t="s">
        <v>79</v>
      </c>
      <c r="C52" s="62">
        <v>0</v>
      </c>
      <c r="D52" s="156">
        <v>0</v>
      </c>
      <c r="E52" s="27"/>
      <c r="F52" s="164">
        <v>182.4</v>
      </c>
      <c r="G52" s="164">
        <v>41.233420000000002</v>
      </c>
      <c r="H52" s="27">
        <f t="shared" si="6"/>
        <v>22.60604166666667</v>
      </c>
      <c r="I52" s="28">
        <f t="shared" si="0"/>
        <v>-41.233420000000002</v>
      </c>
      <c r="J52" s="29">
        <f t="shared" si="7"/>
        <v>0</v>
      </c>
      <c r="K52" s="30"/>
      <c r="L52" s="30"/>
    </row>
    <row r="53" spans="1:12" s="6" customFormat="1" ht="36" customHeight="1" x14ac:dyDescent="0.3">
      <c r="A53" s="45" t="s">
        <v>80</v>
      </c>
      <c r="B53" s="68" t="s">
        <v>81</v>
      </c>
      <c r="C53" s="62">
        <v>0</v>
      </c>
      <c r="D53" s="156">
        <v>0.78</v>
      </c>
      <c r="E53" s="27"/>
      <c r="F53" s="164">
        <v>2.4</v>
      </c>
      <c r="G53" s="164">
        <v>0</v>
      </c>
      <c r="H53" s="27">
        <f t="shared" si="6"/>
        <v>0</v>
      </c>
      <c r="I53" s="28">
        <f t="shared" si="0"/>
        <v>0.78</v>
      </c>
      <c r="J53" s="29"/>
      <c r="K53" s="30"/>
      <c r="L53" s="30"/>
    </row>
    <row r="54" spans="1:12" s="6" customFormat="1" ht="38.25" customHeight="1" x14ac:dyDescent="0.3">
      <c r="A54" s="45" t="s">
        <v>82</v>
      </c>
      <c r="B54" s="68" t="s">
        <v>83</v>
      </c>
      <c r="C54" s="62">
        <v>0</v>
      </c>
      <c r="D54" s="156">
        <v>0</v>
      </c>
      <c r="E54" s="27"/>
      <c r="F54" s="164">
        <v>0</v>
      </c>
      <c r="G54" s="164">
        <v>0</v>
      </c>
      <c r="H54" s="27"/>
      <c r="I54" s="28">
        <f t="shared" si="0"/>
        <v>0</v>
      </c>
      <c r="J54" s="29"/>
      <c r="K54" s="30"/>
      <c r="L54" s="30"/>
    </row>
    <row r="55" spans="1:12" s="6" customFormat="1" ht="36" customHeight="1" x14ac:dyDescent="0.3">
      <c r="A55" s="45" t="s">
        <v>84</v>
      </c>
      <c r="B55" s="68" t="s">
        <v>85</v>
      </c>
      <c r="C55" s="62">
        <v>6.5</v>
      </c>
      <c r="D55" s="156">
        <v>2.34</v>
      </c>
      <c r="E55" s="27">
        <f t="shared" si="2"/>
        <v>36</v>
      </c>
      <c r="F55" s="164">
        <v>6</v>
      </c>
      <c r="G55" s="164">
        <v>2.34</v>
      </c>
      <c r="H55" s="27">
        <f>G55/F55*100</f>
        <v>38.999999999999993</v>
      </c>
      <c r="I55" s="28">
        <f t="shared" si="0"/>
        <v>0</v>
      </c>
      <c r="J55" s="29">
        <f>D55/G55*100</f>
        <v>100</v>
      </c>
      <c r="K55" s="30"/>
      <c r="L55" s="30"/>
    </row>
    <row r="56" spans="1:12" s="6" customFormat="1" ht="51" customHeight="1" x14ac:dyDescent="0.3">
      <c r="A56" s="45" t="s">
        <v>86</v>
      </c>
      <c r="B56" s="68" t="s">
        <v>87</v>
      </c>
      <c r="C56" s="62">
        <v>489.8</v>
      </c>
      <c r="D56" s="156">
        <v>67.035399999999996</v>
      </c>
      <c r="E56" s="27">
        <f t="shared" si="2"/>
        <v>13.68628011433238</v>
      </c>
      <c r="F56" s="164">
        <v>1308.9000000000001</v>
      </c>
      <c r="G56" s="164">
        <v>100.9443</v>
      </c>
      <c r="H56" s="27">
        <f>G56/F56*100</f>
        <v>7.7121476048590418</v>
      </c>
      <c r="I56" s="28">
        <f t="shared" si="0"/>
        <v>-33.908900000000003</v>
      </c>
      <c r="J56" s="29">
        <f>D56/G56*100</f>
        <v>66.408306363014063</v>
      </c>
      <c r="K56" s="30"/>
      <c r="L56" s="30"/>
    </row>
    <row r="57" spans="1:12" s="6" customFormat="1" ht="36" customHeight="1" x14ac:dyDescent="0.3">
      <c r="A57" s="45" t="s">
        <v>88</v>
      </c>
      <c r="B57" s="68" t="s">
        <v>89</v>
      </c>
      <c r="C57" s="62">
        <v>3127.4</v>
      </c>
      <c r="D57" s="156">
        <v>500</v>
      </c>
      <c r="E57" s="27">
        <f t="shared" si="2"/>
        <v>15.987721429941804</v>
      </c>
      <c r="F57" s="164">
        <v>7486.7</v>
      </c>
      <c r="G57" s="164">
        <v>1000</v>
      </c>
      <c r="H57" s="27">
        <f>G57/F57*100</f>
        <v>13.357019781746295</v>
      </c>
      <c r="I57" s="28">
        <f t="shared" si="0"/>
        <v>-500</v>
      </c>
      <c r="J57" s="29">
        <f>D57/G57*100</f>
        <v>50</v>
      </c>
      <c r="K57" s="30"/>
      <c r="L57" s="30"/>
    </row>
    <row r="58" spans="1:12" s="6" customFormat="1" ht="34.5" customHeight="1" x14ac:dyDescent="0.3">
      <c r="A58" s="45" t="s">
        <v>90</v>
      </c>
      <c r="B58" s="68" t="s">
        <v>91</v>
      </c>
      <c r="C58" s="62">
        <v>9695.6</v>
      </c>
      <c r="D58" s="156">
        <v>1885.5650000000001</v>
      </c>
      <c r="E58" s="27">
        <f t="shared" si="2"/>
        <v>19.447636041090803</v>
      </c>
      <c r="F58" s="164">
        <v>11742.2</v>
      </c>
      <c r="G58" s="164">
        <v>1712.5550000000001</v>
      </c>
      <c r="H58" s="27">
        <f>G58/F58*100</f>
        <v>14.584617873992947</v>
      </c>
      <c r="I58" s="28">
        <f t="shared" si="0"/>
        <v>173.01</v>
      </c>
      <c r="J58" s="29">
        <f>D58/G58*100</f>
        <v>110.10244926440318</v>
      </c>
      <c r="K58" s="30"/>
      <c r="L58" s="30"/>
    </row>
    <row r="59" spans="1:12" s="6" customFormat="1" ht="35.25" customHeight="1" x14ac:dyDescent="0.3">
      <c r="A59" s="45" t="s">
        <v>92</v>
      </c>
      <c r="B59" s="69" t="s">
        <v>93</v>
      </c>
      <c r="C59" s="62">
        <v>1086.5</v>
      </c>
      <c r="D59" s="156">
        <v>197.51221000000001</v>
      </c>
      <c r="E59" s="27">
        <f t="shared" si="2"/>
        <v>18.178758398527386</v>
      </c>
      <c r="F59" s="164">
        <v>3154.1</v>
      </c>
      <c r="G59" s="164">
        <v>324.99763000000002</v>
      </c>
      <c r="H59" s="27">
        <f>G59/F59*100</f>
        <v>10.303973558225803</v>
      </c>
      <c r="I59" s="28">
        <f t="shared" si="0"/>
        <v>-127.48542</v>
      </c>
      <c r="J59" s="29">
        <f>D59/G59*100</f>
        <v>60.77343087086512</v>
      </c>
      <c r="K59" s="30"/>
      <c r="L59" s="30"/>
    </row>
    <row r="60" spans="1:12" s="6" customFormat="1" ht="25.5" customHeight="1" x14ac:dyDescent="0.3">
      <c r="A60" s="70">
        <v>22020000</v>
      </c>
      <c r="B60" s="71" t="s">
        <v>94</v>
      </c>
      <c r="C60" s="41"/>
      <c r="D60" s="157"/>
      <c r="E60" s="27"/>
      <c r="F60" s="157"/>
      <c r="G60" s="155"/>
      <c r="H60" s="27"/>
      <c r="I60" s="28">
        <f t="shared" si="0"/>
        <v>0</v>
      </c>
      <c r="J60" s="29"/>
      <c r="K60" s="42"/>
      <c r="L60" s="42"/>
    </row>
    <row r="61" spans="1:12" s="6" customFormat="1" ht="53.25" customHeight="1" x14ac:dyDescent="0.25">
      <c r="A61" s="23" t="s">
        <v>95</v>
      </c>
      <c r="B61" s="24" t="s">
        <v>96</v>
      </c>
      <c r="C61" s="56">
        <f>C62</f>
        <v>5872.2</v>
      </c>
      <c r="D61" s="160">
        <f>D62</f>
        <v>905.35392999999999</v>
      </c>
      <c r="E61" s="139">
        <f t="shared" si="2"/>
        <v>15.417627635298526</v>
      </c>
      <c r="F61" s="160">
        <f>F62</f>
        <v>6527.6</v>
      </c>
      <c r="G61" s="160">
        <f>G62</f>
        <v>1322.5617500000001</v>
      </c>
      <c r="H61" s="27">
        <f t="shared" ref="H61:H92" si="8">G61/F61*100</f>
        <v>20.26107221643483</v>
      </c>
      <c r="I61" s="28">
        <f t="shared" si="0"/>
        <v>-417.20782000000008</v>
      </c>
      <c r="J61" s="29">
        <f t="shared" ref="J61:J92" si="9">D61/G61*100</f>
        <v>68.454567811295007</v>
      </c>
      <c r="K61" s="21"/>
      <c r="L61" s="21"/>
    </row>
    <row r="62" spans="1:12" s="6" customFormat="1" ht="54.75" customHeight="1" x14ac:dyDescent="0.3">
      <c r="A62" s="58" t="s">
        <v>97</v>
      </c>
      <c r="B62" s="59" t="s">
        <v>98</v>
      </c>
      <c r="C62" s="61">
        <v>5872.2</v>
      </c>
      <c r="D62" s="156">
        <v>905.35392999999999</v>
      </c>
      <c r="E62" s="27">
        <f t="shared" si="2"/>
        <v>15.417627635298526</v>
      </c>
      <c r="F62" s="159">
        <v>6527.6</v>
      </c>
      <c r="G62" s="164">
        <v>1322.5617500000001</v>
      </c>
      <c r="H62" s="27">
        <f t="shared" si="8"/>
        <v>20.26107221643483</v>
      </c>
      <c r="I62" s="28">
        <f t="shared" si="0"/>
        <v>-417.20782000000008</v>
      </c>
      <c r="J62" s="29">
        <f t="shared" si="9"/>
        <v>68.454567811295007</v>
      </c>
      <c r="K62" s="63"/>
      <c r="L62" s="63"/>
    </row>
    <row r="63" spans="1:12" s="6" customFormat="1" ht="21.75" customHeight="1" x14ac:dyDescent="0.3">
      <c r="A63" s="23">
        <v>22090000</v>
      </c>
      <c r="B63" s="24" t="s">
        <v>99</v>
      </c>
      <c r="C63" s="41">
        <v>1137.5999999999999</v>
      </c>
      <c r="D63" s="157">
        <v>94.739180000000005</v>
      </c>
      <c r="E63" s="40">
        <f t="shared" si="2"/>
        <v>8.327986990154713</v>
      </c>
      <c r="F63" s="157">
        <v>14270.1</v>
      </c>
      <c r="G63" s="155">
        <v>260.68826000000001</v>
      </c>
      <c r="H63" s="27">
        <f t="shared" si="8"/>
        <v>1.8268145282794093</v>
      </c>
      <c r="I63" s="28">
        <f t="shared" si="0"/>
        <v>-165.94908000000001</v>
      </c>
      <c r="J63" s="29">
        <f t="shared" si="9"/>
        <v>36.34194343849623</v>
      </c>
      <c r="K63" s="42"/>
      <c r="L63" s="42"/>
    </row>
    <row r="64" spans="1:12" s="6" customFormat="1" ht="25.5" customHeight="1" x14ac:dyDescent="0.3">
      <c r="A64" s="14" t="s">
        <v>100</v>
      </c>
      <c r="B64" s="66" t="s">
        <v>101</v>
      </c>
      <c r="C64" s="56">
        <f>C66+C65</f>
        <v>139.20000000000002</v>
      </c>
      <c r="D64" s="158">
        <f>D66+D65</f>
        <v>36.519619999999996</v>
      </c>
      <c r="E64" s="54">
        <f t="shared" si="2"/>
        <v>26.235359195402292</v>
      </c>
      <c r="F64" s="160">
        <f>F66+F65</f>
        <v>321.89999999999998</v>
      </c>
      <c r="G64" s="155">
        <f>G66+G65</f>
        <v>84.344999999999999</v>
      </c>
      <c r="H64" s="27">
        <f t="shared" si="8"/>
        <v>26.202236719478101</v>
      </c>
      <c r="I64" s="28">
        <f t="shared" si="0"/>
        <v>-47.825380000000003</v>
      </c>
      <c r="J64" s="29">
        <f t="shared" si="9"/>
        <v>43.297907404114049</v>
      </c>
      <c r="K64" s="21"/>
      <c r="L64" s="21"/>
    </row>
    <row r="65" spans="1:12" s="6" customFormat="1" ht="24.75" customHeight="1" x14ac:dyDescent="0.3">
      <c r="A65" s="31" t="s">
        <v>102</v>
      </c>
      <c r="B65" s="32" t="s">
        <v>68</v>
      </c>
      <c r="C65" s="35">
        <v>137.30000000000001</v>
      </c>
      <c r="D65" s="156">
        <v>36.467289999999998</v>
      </c>
      <c r="E65" s="27">
        <f t="shared" si="2"/>
        <v>26.560298616168971</v>
      </c>
      <c r="F65" s="156">
        <v>318.89999999999998</v>
      </c>
      <c r="G65" s="156">
        <v>83.518829999999994</v>
      </c>
      <c r="H65" s="27">
        <f t="shared" si="8"/>
        <v>26.189661335841958</v>
      </c>
      <c r="I65" s="28">
        <f t="shared" si="0"/>
        <v>-47.051539999999996</v>
      </c>
      <c r="J65" s="29">
        <f t="shared" si="9"/>
        <v>43.66355467383822</v>
      </c>
      <c r="K65" s="39"/>
      <c r="L65" s="39"/>
    </row>
    <row r="66" spans="1:12" s="6" customFormat="1" ht="57" customHeight="1" x14ac:dyDescent="0.3">
      <c r="A66" s="23">
        <v>24030000</v>
      </c>
      <c r="B66" s="73" t="s">
        <v>103</v>
      </c>
      <c r="C66" s="41">
        <v>1.9</v>
      </c>
      <c r="D66" s="157">
        <v>5.2330000000000002E-2</v>
      </c>
      <c r="E66" s="40">
        <f t="shared" si="2"/>
        <v>2.7542105263157897</v>
      </c>
      <c r="F66" s="157">
        <v>3</v>
      </c>
      <c r="G66" s="157">
        <v>0.82616999999999996</v>
      </c>
      <c r="H66" s="27">
        <f t="shared" si="8"/>
        <v>27.538999999999998</v>
      </c>
      <c r="I66" s="28">
        <f t="shared" si="0"/>
        <v>-0.77383999999999997</v>
      </c>
      <c r="J66" s="29">
        <f t="shared" si="9"/>
        <v>6.3340474720699129</v>
      </c>
      <c r="K66" s="42"/>
      <c r="L66" s="42"/>
    </row>
    <row r="67" spans="1:12" s="6" customFormat="1" ht="93" customHeight="1" x14ac:dyDescent="0.3">
      <c r="A67" s="58">
        <v>31010200</v>
      </c>
      <c r="B67" s="32" t="s">
        <v>104</v>
      </c>
      <c r="C67" s="61">
        <v>67.7</v>
      </c>
      <c r="D67" s="156">
        <v>18.203700000000001</v>
      </c>
      <c r="E67" s="27">
        <f t="shared" si="2"/>
        <v>26.888774002954214</v>
      </c>
      <c r="F67" s="159">
        <v>43.4</v>
      </c>
      <c r="G67" s="159">
        <v>16.417280000000002</v>
      </c>
      <c r="H67" s="27">
        <f t="shared" si="8"/>
        <v>37.827834101382493</v>
      </c>
      <c r="I67" s="28">
        <f t="shared" si="0"/>
        <v>1.7864199999999997</v>
      </c>
      <c r="J67" s="29">
        <f t="shared" si="9"/>
        <v>110.88133966162481</v>
      </c>
      <c r="K67" s="63"/>
      <c r="L67" s="63"/>
    </row>
    <row r="68" spans="1:12" s="6" customFormat="1" ht="55.5" hidden="1" customHeight="1" x14ac:dyDescent="0.3">
      <c r="A68" s="74">
        <v>24110900</v>
      </c>
      <c r="B68" s="75" t="s">
        <v>105</v>
      </c>
      <c r="C68" s="161"/>
      <c r="D68" s="156"/>
      <c r="E68" s="27" t="e">
        <f t="shared" si="2"/>
        <v>#DIV/0!</v>
      </c>
      <c r="F68" s="165"/>
      <c r="G68" s="164"/>
      <c r="H68" s="27" t="e">
        <f t="shared" si="8"/>
        <v>#DIV/0!</v>
      </c>
      <c r="I68" s="28">
        <f t="shared" si="0"/>
        <v>0</v>
      </c>
      <c r="J68" s="29" t="e">
        <f t="shared" si="9"/>
        <v>#DIV/0!</v>
      </c>
      <c r="K68" s="77"/>
      <c r="L68" s="77"/>
    </row>
    <row r="69" spans="1:12" s="6" customFormat="1" ht="15" hidden="1" customHeight="1" x14ac:dyDescent="0.3">
      <c r="A69" s="23" t="s">
        <v>106</v>
      </c>
      <c r="B69" s="24" t="s">
        <v>107</v>
      </c>
      <c r="C69" s="41" t="s">
        <v>22</v>
      </c>
      <c r="D69" s="156" t="s">
        <v>22</v>
      </c>
      <c r="E69" s="27" t="e">
        <f t="shared" si="2"/>
        <v>#VALUE!</v>
      </c>
      <c r="F69" s="157" t="s">
        <v>22</v>
      </c>
      <c r="G69" s="155" t="s">
        <v>22</v>
      </c>
      <c r="H69" s="27" t="e">
        <f t="shared" si="8"/>
        <v>#VALUE!</v>
      </c>
      <c r="I69" s="28" t="e">
        <f t="shared" si="0"/>
        <v>#VALUE!</v>
      </c>
      <c r="J69" s="29" t="e">
        <f t="shared" si="9"/>
        <v>#VALUE!</v>
      </c>
      <c r="K69" s="42"/>
      <c r="L69" s="42"/>
    </row>
    <row r="70" spans="1:12" s="6" customFormat="1" ht="15" hidden="1" customHeight="1" x14ac:dyDescent="0.3">
      <c r="A70" s="58"/>
      <c r="B70" s="59" t="s">
        <v>108</v>
      </c>
      <c r="C70" s="61" t="s">
        <v>22</v>
      </c>
      <c r="D70" s="156" t="s">
        <v>22</v>
      </c>
      <c r="E70" s="27" t="e">
        <f t="shared" si="2"/>
        <v>#VALUE!</v>
      </c>
      <c r="F70" s="159" t="s">
        <v>22</v>
      </c>
      <c r="G70" s="164" t="s">
        <v>22</v>
      </c>
      <c r="H70" s="27" t="e">
        <f t="shared" si="8"/>
        <v>#VALUE!</v>
      </c>
      <c r="I70" s="28" t="e">
        <f t="shared" ref="I70:I94" si="10">D70-G70</f>
        <v>#VALUE!</v>
      </c>
      <c r="J70" s="29" t="e">
        <f t="shared" si="9"/>
        <v>#VALUE!</v>
      </c>
      <c r="K70" s="63"/>
      <c r="L70" s="63"/>
    </row>
    <row r="71" spans="1:12" s="6" customFormat="1" ht="15" hidden="1" customHeight="1" x14ac:dyDescent="0.3">
      <c r="A71" s="58"/>
      <c r="B71" s="59" t="s">
        <v>109</v>
      </c>
      <c r="C71" s="61"/>
      <c r="D71" s="156"/>
      <c r="E71" s="27" t="e">
        <f t="shared" ref="E71:E92" si="11">D71/C71*100</f>
        <v>#DIV/0!</v>
      </c>
      <c r="F71" s="159"/>
      <c r="G71" s="164"/>
      <c r="H71" s="27" t="e">
        <f t="shared" si="8"/>
        <v>#DIV/0!</v>
      </c>
      <c r="I71" s="28">
        <f t="shared" si="10"/>
        <v>0</v>
      </c>
      <c r="J71" s="29" t="e">
        <f t="shared" si="9"/>
        <v>#DIV/0!</v>
      </c>
      <c r="K71" s="63"/>
      <c r="L71" s="63"/>
    </row>
    <row r="72" spans="1:12" s="6" customFormat="1" ht="15" hidden="1" customHeight="1" x14ac:dyDescent="0.3">
      <c r="A72" s="58"/>
      <c r="B72" s="59" t="s">
        <v>110</v>
      </c>
      <c r="C72" s="61" t="s">
        <v>22</v>
      </c>
      <c r="D72" s="156" t="s">
        <v>22</v>
      </c>
      <c r="E72" s="27" t="e">
        <f t="shared" si="11"/>
        <v>#VALUE!</v>
      </c>
      <c r="F72" s="159" t="s">
        <v>22</v>
      </c>
      <c r="G72" s="164" t="s">
        <v>22</v>
      </c>
      <c r="H72" s="27" t="e">
        <f t="shared" si="8"/>
        <v>#VALUE!</v>
      </c>
      <c r="I72" s="28" t="e">
        <f t="shared" si="10"/>
        <v>#VALUE!</v>
      </c>
      <c r="J72" s="29" t="e">
        <f t="shared" si="9"/>
        <v>#VALUE!</v>
      </c>
      <c r="K72" s="63"/>
      <c r="L72" s="63"/>
    </row>
    <row r="73" spans="1:12" s="6" customFormat="1" ht="15" hidden="1" customHeight="1" x14ac:dyDescent="0.3">
      <c r="A73" s="58" t="s">
        <v>22</v>
      </c>
      <c r="B73" s="59" t="s">
        <v>111</v>
      </c>
      <c r="C73" s="61" t="s">
        <v>22</v>
      </c>
      <c r="D73" s="156" t="s">
        <v>22</v>
      </c>
      <c r="E73" s="27" t="e">
        <f t="shared" si="11"/>
        <v>#VALUE!</v>
      </c>
      <c r="F73" s="159" t="s">
        <v>22</v>
      </c>
      <c r="G73" s="164" t="s">
        <v>22</v>
      </c>
      <c r="H73" s="27" t="e">
        <f t="shared" si="8"/>
        <v>#VALUE!</v>
      </c>
      <c r="I73" s="28" t="e">
        <f t="shared" si="10"/>
        <v>#VALUE!</v>
      </c>
      <c r="J73" s="29" t="e">
        <f t="shared" si="9"/>
        <v>#VALUE!</v>
      </c>
      <c r="K73" s="63"/>
      <c r="L73" s="63"/>
    </row>
    <row r="74" spans="1:12" s="6" customFormat="1" ht="15" hidden="1" customHeight="1" x14ac:dyDescent="0.3">
      <c r="A74" s="58" t="s">
        <v>22</v>
      </c>
      <c r="B74" s="59" t="s">
        <v>112</v>
      </c>
      <c r="C74" s="61" t="s">
        <v>22</v>
      </c>
      <c r="D74" s="156" t="s">
        <v>22</v>
      </c>
      <c r="E74" s="27" t="e">
        <f t="shared" si="11"/>
        <v>#VALUE!</v>
      </c>
      <c r="F74" s="159" t="s">
        <v>22</v>
      </c>
      <c r="G74" s="164" t="s">
        <v>22</v>
      </c>
      <c r="H74" s="27" t="e">
        <f t="shared" si="8"/>
        <v>#VALUE!</v>
      </c>
      <c r="I74" s="28" t="e">
        <f t="shared" si="10"/>
        <v>#VALUE!</v>
      </c>
      <c r="J74" s="29" t="e">
        <f t="shared" si="9"/>
        <v>#VALUE!</v>
      </c>
      <c r="K74" s="63"/>
      <c r="L74" s="63"/>
    </row>
    <row r="75" spans="1:12" s="6" customFormat="1" ht="15" hidden="1" customHeight="1" x14ac:dyDescent="0.3">
      <c r="A75" s="58" t="s">
        <v>22</v>
      </c>
      <c r="B75" s="59" t="s">
        <v>113</v>
      </c>
      <c r="C75" s="61" t="s">
        <v>22</v>
      </c>
      <c r="D75" s="156" t="s">
        <v>22</v>
      </c>
      <c r="E75" s="27" t="e">
        <f t="shared" si="11"/>
        <v>#VALUE!</v>
      </c>
      <c r="F75" s="159" t="s">
        <v>22</v>
      </c>
      <c r="G75" s="164" t="s">
        <v>22</v>
      </c>
      <c r="H75" s="27" t="e">
        <f t="shared" si="8"/>
        <v>#VALUE!</v>
      </c>
      <c r="I75" s="28" t="e">
        <f t="shared" si="10"/>
        <v>#VALUE!</v>
      </c>
      <c r="J75" s="29" t="e">
        <f t="shared" si="9"/>
        <v>#VALUE!</v>
      </c>
      <c r="K75" s="63"/>
      <c r="L75" s="63"/>
    </row>
    <row r="76" spans="1:12" s="6" customFormat="1" ht="15" hidden="1" customHeight="1" x14ac:dyDescent="0.3">
      <c r="A76" s="58" t="s">
        <v>22</v>
      </c>
      <c r="B76" s="59" t="s">
        <v>114</v>
      </c>
      <c r="C76" s="61" t="s">
        <v>22</v>
      </c>
      <c r="D76" s="156" t="s">
        <v>22</v>
      </c>
      <c r="E76" s="27" t="e">
        <f t="shared" si="11"/>
        <v>#VALUE!</v>
      </c>
      <c r="F76" s="159" t="s">
        <v>22</v>
      </c>
      <c r="G76" s="164" t="s">
        <v>22</v>
      </c>
      <c r="H76" s="27" t="e">
        <f t="shared" si="8"/>
        <v>#VALUE!</v>
      </c>
      <c r="I76" s="28" t="e">
        <f t="shared" si="10"/>
        <v>#VALUE!</v>
      </c>
      <c r="J76" s="29" t="e">
        <f t="shared" si="9"/>
        <v>#VALUE!</v>
      </c>
      <c r="K76" s="63"/>
      <c r="L76" s="63"/>
    </row>
    <row r="77" spans="1:12" s="22" customFormat="1" ht="12.75" hidden="1" customHeight="1" x14ac:dyDescent="0.3">
      <c r="A77" s="14" t="s">
        <v>115</v>
      </c>
      <c r="B77" s="53" t="s">
        <v>116</v>
      </c>
      <c r="C77" s="55" t="s">
        <v>22</v>
      </c>
      <c r="D77" s="156" t="s">
        <v>22</v>
      </c>
      <c r="E77" s="27" t="e">
        <f t="shared" si="11"/>
        <v>#VALUE!</v>
      </c>
      <c r="F77" s="158" t="s">
        <v>22</v>
      </c>
      <c r="G77" s="160" t="s">
        <v>22</v>
      </c>
      <c r="H77" s="27" t="e">
        <f t="shared" si="8"/>
        <v>#VALUE!</v>
      </c>
      <c r="I77" s="28" t="e">
        <f t="shared" si="10"/>
        <v>#VALUE!</v>
      </c>
      <c r="J77" s="29" t="e">
        <f t="shared" si="9"/>
        <v>#VALUE!</v>
      </c>
      <c r="K77" s="57"/>
      <c r="L77" s="57"/>
    </row>
    <row r="78" spans="1:12" s="6" customFormat="1" ht="12.75" hidden="1" customHeight="1" x14ac:dyDescent="0.3">
      <c r="A78" s="23" t="s">
        <v>117</v>
      </c>
      <c r="B78" s="24" t="s">
        <v>118</v>
      </c>
      <c r="C78" s="41" t="s">
        <v>22</v>
      </c>
      <c r="D78" s="156" t="s">
        <v>22</v>
      </c>
      <c r="E78" s="27" t="e">
        <f t="shared" si="11"/>
        <v>#VALUE!</v>
      </c>
      <c r="F78" s="157" t="s">
        <v>22</v>
      </c>
      <c r="G78" s="155" t="s">
        <v>22</v>
      </c>
      <c r="H78" s="27" t="e">
        <f t="shared" si="8"/>
        <v>#VALUE!</v>
      </c>
      <c r="I78" s="28" t="e">
        <f t="shared" si="10"/>
        <v>#VALUE!</v>
      </c>
      <c r="J78" s="29" t="e">
        <f t="shared" si="9"/>
        <v>#VALUE!</v>
      </c>
      <c r="K78" s="42"/>
      <c r="L78" s="42"/>
    </row>
    <row r="79" spans="1:12" s="6" customFormat="1" ht="46.5" hidden="1" customHeight="1" x14ac:dyDescent="0.3">
      <c r="A79" s="31" t="s">
        <v>119</v>
      </c>
      <c r="B79" s="32" t="s">
        <v>120</v>
      </c>
      <c r="C79" s="35" t="s">
        <v>22</v>
      </c>
      <c r="D79" s="156" t="s">
        <v>22</v>
      </c>
      <c r="E79" s="27" t="e">
        <f t="shared" si="11"/>
        <v>#VALUE!</v>
      </c>
      <c r="F79" s="156" t="s">
        <v>22</v>
      </c>
      <c r="G79" s="163" t="s">
        <v>22</v>
      </c>
      <c r="H79" s="27" t="e">
        <f t="shared" si="8"/>
        <v>#VALUE!</v>
      </c>
      <c r="I79" s="28" t="e">
        <f t="shared" si="10"/>
        <v>#VALUE!</v>
      </c>
      <c r="J79" s="29" t="e">
        <f t="shared" si="9"/>
        <v>#VALUE!</v>
      </c>
      <c r="K79" s="39"/>
      <c r="L79" s="39"/>
    </row>
    <row r="80" spans="1:12" s="6" customFormat="1" ht="28.5" hidden="1" customHeight="1" x14ac:dyDescent="0.3">
      <c r="A80" s="23" t="s">
        <v>121</v>
      </c>
      <c r="B80" s="24" t="s">
        <v>122</v>
      </c>
      <c r="C80" s="41" t="s">
        <v>22</v>
      </c>
      <c r="D80" s="156" t="s">
        <v>22</v>
      </c>
      <c r="E80" s="27" t="e">
        <f t="shared" si="11"/>
        <v>#VALUE!</v>
      </c>
      <c r="F80" s="157" t="s">
        <v>22</v>
      </c>
      <c r="G80" s="155" t="s">
        <v>22</v>
      </c>
      <c r="H80" s="27" t="e">
        <f t="shared" si="8"/>
        <v>#VALUE!</v>
      </c>
      <c r="I80" s="28" t="e">
        <f t="shared" si="10"/>
        <v>#VALUE!</v>
      </c>
      <c r="J80" s="29" t="e">
        <f t="shared" si="9"/>
        <v>#VALUE!</v>
      </c>
      <c r="K80" s="42"/>
      <c r="L80" s="42"/>
    </row>
    <row r="81" spans="1:12" s="6" customFormat="1" ht="18" hidden="1" customHeight="1" x14ac:dyDescent="0.3">
      <c r="A81" s="31" t="s">
        <v>123</v>
      </c>
      <c r="B81" s="32" t="s">
        <v>124</v>
      </c>
      <c r="C81" s="35" t="s">
        <v>22</v>
      </c>
      <c r="D81" s="156" t="s">
        <v>22</v>
      </c>
      <c r="E81" s="27" t="e">
        <f t="shared" si="11"/>
        <v>#VALUE!</v>
      </c>
      <c r="F81" s="156" t="s">
        <v>22</v>
      </c>
      <c r="G81" s="163" t="s">
        <v>22</v>
      </c>
      <c r="H81" s="27" t="e">
        <f t="shared" si="8"/>
        <v>#VALUE!</v>
      </c>
      <c r="I81" s="28" t="e">
        <f t="shared" si="10"/>
        <v>#VALUE!</v>
      </c>
      <c r="J81" s="29" t="e">
        <f t="shared" si="9"/>
        <v>#VALUE!</v>
      </c>
      <c r="K81" s="39"/>
      <c r="L81" s="39"/>
    </row>
    <row r="82" spans="1:12" s="22" customFormat="1" ht="12.75" hidden="1" customHeight="1" x14ac:dyDescent="0.3">
      <c r="A82" s="14" t="s">
        <v>125</v>
      </c>
      <c r="B82" s="53" t="s">
        <v>126</v>
      </c>
      <c r="C82" s="55" t="s">
        <v>22</v>
      </c>
      <c r="D82" s="156" t="s">
        <v>22</v>
      </c>
      <c r="E82" s="27" t="e">
        <f t="shared" si="11"/>
        <v>#VALUE!</v>
      </c>
      <c r="F82" s="158" t="s">
        <v>22</v>
      </c>
      <c r="G82" s="160" t="s">
        <v>22</v>
      </c>
      <c r="H82" s="27" t="e">
        <f t="shared" si="8"/>
        <v>#VALUE!</v>
      </c>
      <c r="I82" s="28" t="e">
        <f t="shared" si="10"/>
        <v>#VALUE!</v>
      </c>
      <c r="J82" s="29" t="e">
        <f t="shared" si="9"/>
        <v>#VALUE!</v>
      </c>
      <c r="K82" s="57"/>
      <c r="L82" s="57"/>
    </row>
    <row r="83" spans="1:12" s="6" customFormat="1" ht="12.75" hidden="1" customHeight="1" x14ac:dyDescent="0.3">
      <c r="A83" s="23" t="s">
        <v>127</v>
      </c>
      <c r="B83" s="24" t="s">
        <v>128</v>
      </c>
      <c r="C83" s="41" t="s">
        <v>22</v>
      </c>
      <c r="D83" s="156" t="s">
        <v>22</v>
      </c>
      <c r="E83" s="27" t="e">
        <f t="shared" si="11"/>
        <v>#VALUE!</v>
      </c>
      <c r="F83" s="157" t="s">
        <v>22</v>
      </c>
      <c r="G83" s="155" t="s">
        <v>22</v>
      </c>
      <c r="H83" s="27" t="e">
        <f t="shared" si="8"/>
        <v>#VALUE!</v>
      </c>
      <c r="I83" s="28" t="e">
        <f t="shared" si="10"/>
        <v>#VALUE!</v>
      </c>
      <c r="J83" s="29" t="e">
        <f t="shared" si="9"/>
        <v>#VALUE!</v>
      </c>
      <c r="K83" s="42"/>
      <c r="L83" s="42"/>
    </row>
    <row r="84" spans="1:12" s="6" customFormat="1" ht="51" hidden="1" customHeight="1" x14ac:dyDescent="0.3">
      <c r="A84" s="31" t="s">
        <v>129</v>
      </c>
      <c r="B84" s="32" t="s">
        <v>130</v>
      </c>
      <c r="C84" s="35" t="s">
        <v>22</v>
      </c>
      <c r="D84" s="156" t="s">
        <v>22</v>
      </c>
      <c r="E84" s="27" t="e">
        <f t="shared" si="11"/>
        <v>#VALUE!</v>
      </c>
      <c r="F84" s="156" t="s">
        <v>22</v>
      </c>
      <c r="G84" s="163" t="s">
        <v>22</v>
      </c>
      <c r="H84" s="27" t="e">
        <f t="shared" si="8"/>
        <v>#VALUE!</v>
      </c>
      <c r="I84" s="28" t="e">
        <f t="shared" si="10"/>
        <v>#VALUE!</v>
      </c>
      <c r="J84" s="29" t="e">
        <f t="shared" si="9"/>
        <v>#VALUE!</v>
      </c>
      <c r="K84" s="39"/>
      <c r="L84" s="39"/>
    </row>
    <row r="85" spans="1:12" s="6" customFormat="1" ht="68.25" hidden="1" customHeight="1" x14ac:dyDescent="0.3">
      <c r="A85" s="58" t="s">
        <v>131</v>
      </c>
      <c r="B85" s="59" t="s">
        <v>132</v>
      </c>
      <c r="C85" s="61" t="s">
        <v>22</v>
      </c>
      <c r="D85" s="156" t="s">
        <v>22</v>
      </c>
      <c r="E85" s="27" t="e">
        <f t="shared" si="11"/>
        <v>#VALUE!</v>
      </c>
      <c r="F85" s="159" t="s">
        <v>22</v>
      </c>
      <c r="G85" s="164" t="s">
        <v>22</v>
      </c>
      <c r="H85" s="27" t="e">
        <f t="shared" si="8"/>
        <v>#VALUE!</v>
      </c>
      <c r="I85" s="28" t="e">
        <f t="shared" si="10"/>
        <v>#VALUE!</v>
      </c>
      <c r="J85" s="29" t="e">
        <f t="shared" si="9"/>
        <v>#VALUE!</v>
      </c>
      <c r="K85" s="63"/>
      <c r="L85" s="63"/>
    </row>
    <row r="86" spans="1:12" s="6" customFormat="1" ht="28.5" hidden="1" customHeight="1" x14ac:dyDescent="0.3">
      <c r="A86" s="58">
        <v>50110002</v>
      </c>
      <c r="B86" s="59" t="s">
        <v>133</v>
      </c>
      <c r="C86" s="61" t="s">
        <v>22</v>
      </c>
      <c r="D86" s="156" t="s">
        <v>22</v>
      </c>
      <c r="E86" s="27" t="e">
        <f t="shared" si="11"/>
        <v>#VALUE!</v>
      </c>
      <c r="F86" s="159" t="s">
        <v>22</v>
      </c>
      <c r="G86" s="164" t="s">
        <v>22</v>
      </c>
      <c r="H86" s="27" t="e">
        <f t="shared" si="8"/>
        <v>#VALUE!</v>
      </c>
      <c r="I86" s="28" t="e">
        <f t="shared" si="10"/>
        <v>#VALUE!</v>
      </c>
      <c r="J86" s="29" t="e">
        <f t="shared" si="9"/>
        <v>#VALUE!</v>
      </c>
      <c r="K86" s="63"/>
      <c r="L86" s="63"/>
    </row>
    <row r="87" spans="1:12" s="6" customFormat="1" ht="18.75" hidden="1" customHeight="1" x14ac:dyDescent="0.3">
      <c r="A87" s="78">
        <v>50110003</v>
      </c>
      <c r="B87" s="79" t="s">
        <v>134</v>
      </c>
      <c r="C87" s="62" t="s">
        <v>22</v>
      </c>
      <c r="D87" s="156" t="s">
        <v>22</v>
      </c>
      <c r="E87" s="27" t="e">
        <f t="shared" si="11"/>
        <v>#VALUE!</v>
      </c>
      <c r="F87" s="164" t="s">
        <v>22</v>
      </c>
      <c r="G87" s="164" t="s">
        <v>22</v>
      </c>
      <c r="H87" s="27" t="e">
        <f t="shared" si="8"/>
        <v>#VALUE!</v>
      </c>
      <c r="I87" s="28" t="e">
        <f t="shared" si="10"/>
        <v>#VALUE!</v>
      </c>
      <c r="J87" s="29" t="e">
        <f t="shared" si="9"/>
        <v>#VALUE!</v>
      </c>
      <c r="K87" s="65"/>
      <c r="L87" s="65"/>
    </row>
    <row r="88" spans="1:12" s="6" customFormat="1" ht="15" hidden="1" customHeight="1" x14ac:dyDescent="0.3">
      <c r="A88" s="58">
        <v>50110005</v>
      </c>
      <c r="B88" s="79" t="s">
        <v>135</v>
      </c>
      <c r="C88" s="61" t="s">
        <v>22</v>
      </c>
      <c r="D88" s="156" t="s">
        <v>22</v>
      </c>
      <c r="E88" s="27" t="e">
        <f t="shared" si="11"/>
        <v>#VALUE!</v>
      </c>
      <c r="F88" s="159" t="s">
        <v>22</v>
      </c>
      <c r="G88" s="164" t="s">
        <v>22</v>
      </c>
      <c r="H88" s="27" t="e">
        <f t="shared" si="8"/>
        <v>#VALUE!</v>
      </c>
      <c r="I88" s="28" t="e">
        <f t="shared" si="10"/>
        <v>#VALUE!</v>
      </c>
      <c r="J88" s="29" t="e">
        <f t="shared" si="9"/>
        <v>#VALUE!</v>
      </c>
      <c r="K88" s="63"/>
      <c r="L88" s="63"/>
    </row>
    <row r="89" spans="1:12" s="6" customFormat="1" ht="15.75" hidden="1" customHeight="1" x14ac:dyDescent="0.3">
      <c r="A89" s="78">
        <v>50110006</v>
      </c>
      <c r="B89" s="79" t="s">
        <v>136</v>
      </c>
      <c r="C89" s="62" t="s">
        <v>22</v>
      </c>
      <c r="D89" s="156" t="s">
        <v>22</v>
      </c>
      <c r="E89" s="27" t="e">
        <f t="shared" si="11"/>
        <v>#VALUE!</v>
      </c>
      <c r="F89" s="164" t="s">
        <v>22</v>
      </c>
      <c r="G89" s="164" t="s">
        <v>22</v>
      </c>
      <c r="H89" s="27" t="e">
        <f t="shared" si="8"/>
        <v>#VALUE!</v>
      </c>
      <c r="I89" s="28" t="e">
        <f t="shared" si="10"/>
        <v>#VALUE!</v>
      </c>
      <c r="J89" s="29" t="e">
        <f t="shared" si="9"/>
        <v>#VALUE!</v>
      </c>
      <c r="K89" s="65"/>
      <c r="L89" s="65"/>
    </row>
    <row r="90" spans="1:12" s="6" customFormat="1" ht="6" hidden="1" customHeight="1" x14ac:dyDescent="0.3">
      <c r="A90" s="80">
        <v>50110009</v>
      </c>
      <c r="B90" s="59" t="s">
        <v>137</v>
      </c>
      <c r="C90" s="61"/>
      <c r="D90" s="156"/>
      <c r="E90" s="27" t="e">
        <f t="shared" si="11"/>
        <v>#DIV/0!</v>
      </c>
      <c r="F90" s="159"/>
      <c r="G90" s="164"/>
      <c r="H90" s="27" t="e">
        <f t="shared" si="8"/>
        <v>#DIV/0!</v>
      </c>
      <c r="I90" s="28">
        <f t="shared" si="10"/>
        <v>0</v>
      </c>
      <c r="J90" s="29" t="e">
        <f t="shared" si="9"/>
        <v>#DIV/0!</v>
      </c>
      <c r="K90" s="63"/>
      <c r="L90" s="63"/>
    </row>
    <row r="91" spans="1:12" s="6" customFormat="1" ht="0.75" customHeight="1" thickBot="1" x14ac:dyDescent="0.35">
      <c r="A91" s="80"/>
      <c r="B91" s="81"/>
      <c r="C91" s="162">
        <v>0</v>
      </c>
      <c r="D91" s="156"/>
      <c r="E91" s="27" t="e">
        <f t="shared" si="11"/>
        <v>#DIV/0!</v>
      </c>
      <c r="F91" s="166"/>
      <c r="G91" s="168"/>
      <c r="H91" s="27" t="e">
        <f t="shared" si="8"/>
        <v>#DIV/0!</v>
      </c>
      <c r="I91" s="28">
        <f t="shared" si="10"/>
        <v>0</v>
      </c>
      <c r="J91" s="29" t="e">
        <f t="shared" si="9"/>
        <v>#DIV/0!</v>
      </c>
      <c r="K91" s="63"/>
      <c r="L91" s="63"/>
    </row>
    <row r="92" spans="1:12" s="6" customFormat="1" ht="18" hidden="1" customHeight="1" thickBot="1" x14ac:dyDescent="0.35">
      <c r="A92" s="80"/>
      <c r="B92" s="59"/>
      <c r="C92" s="162"/>
      <c r="D92" s="156"/>
      <c r="E92" s="27" t="e">
        <f t="shared" si="11"/>
        <v>#DIV/0!</v>
      </c>
      <c r="F92" s="166"/>
      <c r="G92" s="168"/>
      <c r="H92" s="27" t="e">
        <f t="shared" si="8"/>
        <v>#DIV/0!</v>
      </c>
      <c r="I92" s="28">
        <f t="shared" si="10"/>
        <v>0</v>
      </c>
      <c r="J92" s="29" t="e">
        <f t="shared" si="9"/>
        <v>#DIV/0!</v>
      </c>
      <c r="K92" s="63"/>
      <c r="L92" s="63"/>
    </row>
    <row r="93" spans="1:12" s="6" customFormat="1" ht="40.5" customHeight="1" x14ac:dyDescent="0.3">
      <c r="A93" s="58">
        <v>31020000</v>
      </c>
      <c r="B93" s="32" t="s">
        <v>138</v>
      </c>
      <c r="C93" s="61">
        <v>0</v>
      </c>
      <c r="D93" s="156">
        <v>0</v>
      </c>
      <c r="E93" s="27"/>
      <c r="F93" s="159"/>
      <c r="G93" s="159">
        <v>0</v>
      </c>
      <c r="H93" s="27"/>
      <c r="I93" s="28">
        <f t="shared" si="10"/>
        <v>0</v>
      </c>
      <c r="J93" s="29"/>
      <c r="K93" s="63"/>
      <c r="L93" s="63"/>
    </row>
    <row r="94" spans="1:12" s="1" customFormat="1" ht="18.75" customHeight="1" thickBot="1" x14ac:dyDescent="0.3">
      <c r="A94" s="84"/>
      <c r="B94" s="85" t="s">
        <v>139</v>
      </c>
      <c r="C94" s="86">
        <f>C6+C37+C67+C93</f>
        <v>1261289.6999999997</v>
      </c>
      <c r="D94" s="86">
        <f>D6+D37+D67+D93</f>
        <v>268849.62170500006</v>
      </c>
      <c r="E94" s="86">
        <f>D94/C94*100</f>
        <v>21.315453674520622</v>
      </c>
      <c r="F94" s="86">
        <f>F6+F37+F67+F93</f>
        <v>1285572.5</v>
      </c>
      <c r="G94" s="86">
        <f>G6+G37+G67+G93</f>
        <v>259518.790225</v>
      </c>
      <c r="H94" s="86">
        <f>G94/F94*100</f>
        <v>20.187020975090864</v>
      </c>
      <c r="I94" s="88">
        <f t="shared" si="10"/>
        <v>9330.8314800000517</v>
      </c>
      <c r="J94" s="89">
        <f>D94/G94*100</f>
        <v>103.59543579557777</v>
      </c>
      <c r="K94" s="90"/>
      <c r="L94" s="90"/>
    </row>
    <row r="95" spans="1:12" s="22" customFormat="1" ht="18.75" thickBot="1" x14ac:dyDescent="0.3">
      <c r="A95" s="151" t="s">
        <v>140</v>
      </c>
      <c r="B95" s="152"/>
      <c r="C95" s="152"/>
      <c r="D95" s="152"/>
      <c r="E95" s="152"/>
      <c r="F95" s="152"/>
      <c r="G95" s="152"/>
      <c r="H95" s="152"/>
      <c r="I95" s="152"/>
      <c r="J95" s="153"/>
    </row>
    <row r="96" spans="1:12" s="6" customFormat="1" ht="44.25" customHeight="1" thickBot="1" x14ac:dyDescent="0.3">
      <c r="A96" s="91">
        <v>50110004</v>
      </c>
      <c r="B96" s="92" t="s">
        <v>141</v>
      </c>
      <c r="C96" s="169"/>
      <c r="D96" s="170">
        <v>0</v>
      </c>
      <c r="E96" s="170"/>
      <c r="F96" s="169">
        <v>5000</v>
      </c>
      <c r="G96" s="97">
        <v>0</v>
      </c>
      <c r="H96" s="170">
        <f>G96/F96*100</f>
        <v>0</v>
      </c>
      <c r="I96" s="171">
        <f>D96-G96</f>
        <v>0</v>
      </c>
      <c r="J96" s="172"/>
    </row>
    <row r="97" spans="1:10" s="6" customFormat="1" ht="18.75" hidden="1" x14ac:dyDescent="0.25">
      <c r="A97" s="101"/>
      <c r="B97" s="102"/>
      <c r="C97" s="105"/>
      <c r="D97" s="103"/>
      <c r="E97" s="104"/>
      <c r="F97" s="105"/>
      <c r="G97" s="105"/>
      <c r="H97" s="104"/>
      <c r="I97" s="21"/>
      <c r="J97" s="65"/>
    </row>
    <row r="98" spans="1:10" s="6" customFormat="1" ht="18.75" hidden="1" x14ac:dyDescent="0.25">
      <c r="A98" s="101"/>
      <c r="B98" s="102"/>
      <c r="C98" s="105"/>
      <c r="D98" s="103"/>
      <c r="E98" s="104"/>
      <c r="F98" s="105"/>
      <c r="G98" s="105"/>
      <c r="H98" s="104"/>
      <c r="I98" s="21"/>
      <c r="J98" s="65"/>
    </row>
    <row r="99" spans="1:10" s="6" customFormat="1" ht="18.75" hidden="1" x14ac:dyDescent="0.25">
      <c r="A99" s="101"/>
      <c r="B99" s="102"/>
      <c r="C99" s="105"/>
      <c r="D99" s="103"/>
      <c r="E99" s="104"/>
      <c r="F99" s="105"/>
      <c r="G99" s="105"/>
      <c r="H99" s="104"/>
      <c r="I99" s="21"/>
      <c r="J99" s="65"/>
    </row>
    <row r="100" spans="1:10" s="6" customFormat="1" ht="18.75" hidden="1" x14ac:dyDescent="0.25">
      <c r="A100" s="101"/>
      <c r="B100" s="102"/>
      <c r="C100" s="105"/>
      <c r="D100" s="103"/>
      <c r="E100" s="104"/>
      <c r="F100" s="105"/>
      <c r="G100" s="105"/>
      <c r="H100" s="104"/>
      <c r="I100" s="21"/>
      <c r="J100" s="65"/>
    </row>
    <row r="101" spans="1:10" s="6" customFormat="1" ht="18.75" hidden="1" x14ac:dyDescent="0.25">
      <c r="A101" s="106"/>
      <c r="B101" s="107"/>
      <c r="C101" s="105"/>
      <c r="D101" s="103"/>
      <c r="E101" s="104"/>
      <c r="F101" s="105"/>
      <c r="G101" s="105"/>
      <c r="H101" s="104"/>
      <c r="I101" s="21"/>
      <c r="J101" s="65"/>
    </row>
    <row r="102" spans="1:10" s="6" customFormat="1" ht="18.75" hidden="1" x14ac:dyDescent="0.25">
      <c r="A102" s="109"/>
      <c r="B102" s="102"/>
      <c r="C102" s="105"/>
      <c r="D102" s="103"/>
      <c r="E102" s="104"/>
      <c r="F102" s="105"/>
      <c r="G102" s="105"/>
      <c r="H102" s="104"/>
      <c r="I102" s="21"/>
      <c r="J102" s="65"/>
    </row>
    <row r="103" spans="1:10" s="6" customFormat="1" ht="18.75" hidden="1" x14ac:dyDescent="0.25">
      <c r="A103" s="109"/>
      <c r="B103" s="102"/>
      <c r="C103" s="105"/>
      <c r="D103" s="103"/>
      <c r="E103" s="104"/>
      <c r="F103" s="105"/>
      <c r="G103" s="105"/>
      <c r="H103" s="104"/>
      <c r="I103" s="21"/>
      <c r="J103" s="65"/>
    </row>
    <row r="104" spans="1:10" s="22" customFormat="1" hidden="1" x14ac:dyDescent="0.25">
      <c r="A104" s="111"/>
      <c r="B104" s="13"/>
      <c r="C104" s="113"/>
      <c r="D104" s="103"/>
      <c r="E104" s="104"/>
      <c r="F104" s="113"/>
      <c r="G104" s="113"/>
      <c r="H104" s="104"/>
      <c r="I104" s="21"/>
      <c r="J104" s="65"/>
    </row>
    <row r="105" spans="1:10" s="6" customFormat="1" ht="18.75" hidden="1" x14ac:dyDescent="0.25">
      <c r="A105" s="106"/>
      <c r="B105" s="107"/>
      <c r="C105" s="105"/>
      <c r="D105" s="103"/>
      <c r="E105" s="104"/>
      <c r="F105" s="105"/>
      <c r="G105" s="105"/>
      <c r="H105" s="104"/>
      <c r="I105" s="21"/>
      <c r="J105" s="65"/>
    </row>
    <row r="106" spans="1:10" s="6" customFormat="1" ht="5.25" customHeight="1" x14ac:dyDescent="0.25">
      <c r="A106" s="109"/>
      <c r="B106" s="102"/>
      <c r="C106" s="105"/>
      <c r="D106" s="103"/>
      <c r="E106" s="104"/>
      <c r="F106" s="105"/>
      <c r="G106" s="105"/>
      <c r="H106" s="104"/>
      <c r="I106" s="21"/>
      <c r="J106" s="65"/>
    </row>
    <row r="107" spans="1:10" s="1" customFormat="1" ht="16.5" customHeight="1" x14ac:dyDescent="0.25">
      <c r="A107" s="115"/>
      <c r="B107" s="116"/>
      <c r="C107" s="115"/>
      <c r="D107" s="103"/>
      <c r="E107" s="104"/>
      <c r="F107" s="115"/>
      <c r="G107" s="115"/>
      <c r="H107" s="104"/>
      <c r="I107" s="21"/>
      <c r="J107" s="65"/>
    </row>
    <row r="108" spans="1:10" ht="25.5" hidden="1" customHeight="1" x14ac:dyDescent="0.25">
      <c r="A108" s="1"/>
      <c r="B108" s="1"/>
      <c r="D108" s="34"/>
      <c r="E108" s="34"/>
      <c r="J108" s="65"/>
    </row>
    <row r="109" spans="1:10" ht="19.5" customHeight="1" x14ac:dyDescent="0.25">
      <c r="A109" s="118" t="s">
        <v>142</v>
      </c>
      <c r="B109" s="119"/>
      <c r="C109" s="120">
        <f>C8+C18+C20+C22+C23+C25+C29+C52+C63</f>
        <v>916801.89999999991</v>
      </c>
      <c r="D109" s="120">
        <f>D8+D18+D20+D22+D23+D25+D29+D52+D63</f>
        <v>192572.39797500006</v>
      </c>
      <c r="E109" s="121">
        <f>D109/C109*100</f>
        <v>21.004799180171865</v>
      </c>
      <c r="F109" s="120">
        <f>F8+F18+F20+F22+F23+F25+F29+F52+F63</f>
        <v>891503</v>
      </c>
      <c r="G109" s="120">
        <f>G8+G18+G20+G22+G23+G25+G29+G52+G63</f>
        <v>184030.42245499999</v>
      </c>
      <c r="H109" s="121">
        <f>G109/F109*100</f>
        <v>20.642714882058723</v>
      </c>
      <c r="I109" s="65">
        <f>D109-G109</f>
        <v>8541.9755200000654</v>
      </c>
      <c r="J109" s="65">
        <f>D109/G109*100</f>
        <v>104.641610558759</v>
      </c>
    </row>
    <row r="110" spans="1:10" ht="15.75" customHeight="1" x14ac:dyDescent="0.25">
      <c r="A110" s="119" t="s">
        <v>143</v>
      </c>
      <c r="B110" s="119"/>
      <c r="C110" s="120">
        <f>C9+C10+C16+C19+C21+C26+C27+C28+C30+C31+C36+C51+C53+C54+C55+C56+C57+C58+C59+C41+C62+C66+C45+C46+C47+C65+C67+C93</f>
        <v>344487.80000000005</v>
      </c>
      <c r="D110" s="120">
        <f>D9+D10+D16+D19+D21+D26+D27+D28+D30+D31+D36+D51+D53+D54+D55+D56+D57+D58+D59+D41+D62+D66+D45+D46+D47+D65+D67+D93</f>
        <v>76277.223729999983</v>
      </c>
      <c r="E110" s="121">
        <f>D110/C110*100</f>
        <v>22.142213375916352</v>
      </c>
      <c r="F110" s="120">
        <f>F9+F10+F16+F19+F21+F26+F27+F28+F30+F31+F36+F51+F53+F54+F55+F56+F57+F58+F59+F41+F62+F66+F45+F46+F47+F65+F67+F93</f>
        <v>394069.50000000012</v>
      </c>
      <c r="G110" s="120">
        <f>G9+G10+G16+G19+G21+G26+G27+G28+G30+G31+G36+G51+G53+G54+G55+G56+G57+G58+G59+G41+G62+G66+G45+G46+G47+G65+G67+G93</f>
        <v>75488.367769999968</v>
      </c>
      <c r="H110" s="121">
        <f>G110/F110*100</f>
        <v>19.156105146427201</v>
      </c>
      <c r="I110" s="65">
        <f>D110-G110</f>
        <v>788.85596000001533</v>
      </c>
      <c r="J110" s="65">
        <f>D110/G110*100</f>
        <v>101.04500333402827</v>
      </c>
    </row>
    <row r="111" spans="1:10" x14ac:dyDescent="0.25">
      <c r="B111" s="118"/>
      <c r="H111" s="121"/>
      <c r="J111" s="65"/>
    </row>
    <row r="112" spans="1:10" ht="58.5" customHeight="1" x14ac:dyDescent="0.25"/>
  </sheetData>
  <mergeCells count="3">
    <mergeCell ref="A2:J2"/>
    <mergeCell ref="A4:B4"/>
    <mergeCell ref="A95:J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view="pageBreakPreview" zoomScale="75" zoomScaleNormal="75" zoomScaleSheetLayoutView="75" workbookViewId="0">
      <pane xSplit="2" ySplit="6" topLeftCell="C67" activePane="bottomRight" state="frozen"/>
      <selection pane="topRight" activeCell="C1" sqref="C1"/>
      <selection pane="bottomLeft" activeCell="A7" sqref="A7"/>
      <selection pane="bottomRight" activeCell="F67" sqref="F67"/>
    </sheetView>
  </sheetViews>
  <sheetFormatPr defaultColWidth="8.85546875" defaultRowHeight="18" x14ac:dyDescent="0.25"/>
  <cols>
    <col min="1" max="1" width="22.7109375" style="4" customWidth="1"/>
    <col min="2" max="2" width="75.7109375" style="4" customWidth="1"/>
    <col min="3" max="3" width="0.140625" style="4" customWidth="1"/>
    <col min="4" max="4" width="28.140625" style="4" customWidth="1"/>
    <col min="5" max="5" width="27.28515625" style="4" customWidth="1"/>
    <col min="6" max="6" width="17.85546875" style="4" customWidth="1"/>
    <col min="7" max="7" width="26.42578125" style="4" customWidth="1"/>
    <col min="8" max="8" width="23.7109375" style="4" customWidth="1"/>
    <col min="9" max="9" width="18.28515625" style="4" customWidth="1"/>
    <col min="10" max="10" width="24.85546875" style="4" customWidth="1"/>
    <col min="11" max="11" width="20" style="4" customWidth="1"/>
    <col min="12" max="13" width="14.7109375" style="4" customWidth="1"/>
    <col min="14" max="16384" width="8.85546875" style="4"/>
  </cols>
  <sheetData>
    <row r="1" spans="1:13" ht="24" customHeight="1" x14ac:dyDescent="0.25">
      <c r="A1" s="1"/>
      <c r="B1" s="1"/>
      <c r="C1" s="2"/>
    </row>
    <row r="2" spans="1:13" ht="48" customHeight="1" thickBot="1" x14ac:dyDescent="0.3">
      <c r="A2" s="147" t="s">
        <v>154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5"/>
      <c r="M2" s="6"/>
    </row>
    <row r="3" spans="1:13" ht="19.5" hidden="1" thickBot="1" x14ac:dyDescent="0.35">
      <c r="A3" s="1"/>
      <c r="B3" s="1"/>
      <c r="C3" s="7"/>
    </row>
    <row r="4" spans="1:13" ht="36" hidden="1" customHeight="1" x14ac:dyDescent="0.25">
      <c r="A4" s="149"/>
      <c r="B4" s="150"/>
      <c r="C4" s="150"/>
    </row>
    <row r="5" spans="1:13" ht="138.75" customHeight="1" thickBot="1" x14ac:dyDescent="0.3">
      <c r="A5" s="8" t="s">
        <v>1</v>
      </c>
      <c r="B5" s="9" t="s">
        <v>2</v>
      </c>
      <c r="C5" s="9" t="s">
        <v>145</v>
      </c>
      <c r="D5" s="9" t="s">
        <v>145</v>
      </c>
      <c r="E5" s="12" t="s">
        <v>151</v>
      </c>
      <c r="F5" s="9" t="s">
        <v>147</v>
      </c>
      <c r="G5" s="9" t="s">
        <v>3</v>
      </c>
      <c r="H5" s="12" t="s">
        <v>152</v>
      </c>
      <c r="I5" s="9" t="s">
        <v>149</v>
      </c>
      <c r="J5" s="9" t="s">
        <v>153</v>
      </c>
      <c r="K5" s="9" t="s">
        <v>10</v>
      </c>
      <c r="L5" s="13"/>
      <c r="M5" s="13"/>
    </row>
    <row r="6" spans="1:13" s="22" customFormat="1" x14ac:dyDescent="0.25">
      <c r="A6" s="14" t="s">
        <v>11</v>
      </c>
      <c r="B6" s="15" t="s">
        <v>12</v>
      </c>
      <c r="C6" s="123">
        <f>C7+C14+C30+C31+C35</f>
        <v>1237719.3</v>
      </c>
      <c r="D6" s="16">
        <f>D7+D14+D30+D31+D35</f>
        <v>1237256.7999999998</v>
      </c>
      <c r="E6" s="17">
        <f>E7+E14+E30+E31+E35</f>
        <v>171107.377175</v>
      </c>
      <c r="F6" s="141">
        <f>E6/D6*100</f>
        <v>13.829576622654249</v>
      </c>
      <c r="G6" s="16">
        <f>G7+G14+G30+G31+G35</f>
        <v>1237719.3</v>
      </c>
      <c r="H6" s="142">
        <f>H7+H14+H30+H31+H35</f>
        <v>163880.38825500003</v>
      </c>
      <c r="I6" s="18">
        <f>H6/G6*100</f>
        <v>13.240513277525851</v>
      </c>
      <c r="J6" s="19">
        <f t="shared" ref="J6:J69" si="0">E6-H6</f>
        <v>7226.9889199999743</v>
      </c>
      <c r="K6" s="20">
        <f t="shared" ref="K6:K19" si="1">E6/H6*100</f>
        <v>104.40991688935632</v>
      </c>
      <c r="L6" s="21"/>
      <c r="M6" s="21"/>
    </row>
    <row r="7" spans="1:13" s="6" customFormat="1" ht="36" customHeight="1" x14ac:dyDescent="0.3">
      <c r="A7" s="23" t="s">
        <v>13</v>
      </c>
      <c r="B7" s="24" t="s">
        <v>14</v>
      </c>
      <c r="C7" s="124">
        <f>C8+C9+C10</f>
        <v>872350.3</v>
      </c>
      <c r="D7" s="25">
        <f>D8+D9+D10</f>
        <v>907992.6</v>
      </c>
      <c r="E7" s="26">
        <f>E8+E9+E10</f>
        <v>120782.738315</v>
      </c>
      <c r="F7" s="140">
        <f t="shared" ref="F7:F70" si="2">E7/D7*100</f>
        <v>13.302172100851923</v>
      </c>
      <c r="G7" s="25">
        <f>G8+G9+G10</f>
        <v>872350.3</v>
      </c>
      <c r="H7" s="26">
        <f>H8+H9+H10</f>
        <v>115689.75309500002</v>
      </c>
      <c r="I7" s="27">
        <f>H7/G7*100</f>
        <v>13.261845968872827</v>
      </c>
      <c r="J7" s="28">
        <f t="shared" si="0"/>
        <v>5092.9852199999732</v>
      </c>
      <c r="K7" s="29">
        <f t="shared" si="1"/>
        <v>104.40227858021083</v>
      </c>
      <c r="L7" s="30"/>
      <c r="M7" s="30"/>
    </row>
    <row r="8" spans="1:13" s="6" customFormat="1" ht="21" customHeight="1" x14ac:dyDescent="0.3">
      <c r="A8" s="31" t="s">
        <v>15</v>
      </c>
      <c r="B8" s="32" t="s">
        <v>16</v>
      </c>
      <c r="C8" s="125">
        <v>871293</v>
      </c>
      <c r="D8" s="33">
        <v>906966.5</v>
      </c>
      <c r="E8" s="35">
        <v>120624.477315</v>
      </c>
      <c r="F8" s="27">
        <f t="shared" si="2"/>
        <v>13.299772077028202</v>
      </c>
      <c r="G8" s="33">
        <v>871293</v>
      </c>
      <c r="H8" s="33">
        <v>115179.80359500002</v>
      </c>
      <c r="I8" s="27">
        <f>H8/G8*100</f>
        <v>13.219411104530854</v>
      </c>
      <c r="J8" s="28">
        <f t="shared" si="0"/>
        <v>5444.673719999977</v>
      </c>
      <c r="K8" s="29">
        <f t="shared" si="1"/>
        <v>104.72710800857482</v>
      </c>
      <c r="L8" s="36"/>
      <c r="M8" s="36"/>
    </row>
    <row r="9" spans="1:13" s="6" customFormat="1" ht="36" customHeight="1" x14ac:dyDescent="0.3">
      <c r="A9" s="31">
        <v>11010600</v>
      </c>
      <c r="B9" s="32" t="s">
        <v>17</v>
      </c>
      <c r="C9" s="125"/>
      <c r="D9" s="33"/>
      <c r="E9" s="35">
        <v>0</v>
      </c>
      <c r="F9" s="27"/>
      <c r="G9" s="33"/>
      <c r="H9" s="33">
        <v>-0.79418999999999995</v>
      </c>
      <c r="I9" s="27"/>
      <c r="J9" s="28">
        <f t="shared" si="0"/>
        <v>0.79418999999999995</v>
      </c>
      <c r="K9" s="29">
        <f t="shared" si="1"/>
        <v>0</v>
      </c>
      <c r="L9" s="36"/>
      <c r="M9" s="36"/>
    </row>
    <row r="10" spans="1:13" s="6" customFormat="1" ht="21.75" customHeight="1" x14ac:dyDescent="0.3">
      <c r="A10" s="31">
        <v>11020000</v>
      </c>
      <c r="B10" s="32" t="s">
        <v>18</v>
      </c>
      <c r="C10" s="125">
        <v>1057.3</v>
      </c>
      <c r="D10" s="33">
        <v>1026.0999999999999</v>
      </c>
      <c r="E10" s="35">
        <v>158.261</v>
      </c>
      <c r="F10" s="27">
        <f t="shared" si="2"/>
        <v>15.423545463405128</v>
      </c>
      <c r="G10" s="33">
        <v>1057.3</v>
      </c>
      <c r="H10" s="33">
        <v>510.74368999999996</v>
      </c>
      <c r="I10" s="27">
        <f t="shared" ref="I10:I15" si="3">H10/G10*100</f>
        <v>48.306411614489733</v>
      </c>
      <c r="J10" s="28">
        <f t="shared" si="0"/>
        <v>-352.48268999999993</v>
      </c>
      <c r="K10" s="29">
        <f t="shared" si="1"/>
        <v>30.986383796537947</v>
      </c>
      <c r="L10" s="36"/>
      <c r="M10" s="36"/>
    </row>
    <row r="11" spans="1:13" s="6" customFormat="1" ht="13.5" hidden="1" customHeight="1" x14ac:dyDescent="0.3">
      <c r="A11" s="31">
        <v>19010000</v>
      </c>
      <c r="B11" s="32" t="s">
        <v>19</v>
      </c>
      <c r="C11" s="125"/>
      <c r="D11" s="37"/>
      <c r="E11" s="35"/>
      <c r="F11" s="27" t="e">
        <f t="shared" si="2"/>
        <v>#DIV/0!</v>
      </c>
      <c r="G11" s="37"/>
      <c r="H11" s="38"/>
      <c r="I11" s="27" t="e">
        <f t="shared" si="3"/>
        <v>#DIV/0!</v>
      </c>
      <c r="J11" s="28">
        <f t="shared" si="0"/>
        <v>0</v>
      </c>
      <c r="K11" s="29" t="e">
        <f t="shared" si="1"/>
        <v>#DIV/0!</v>
      </c>
      <c r="L11" s="39"/>
      <c r="M11" s="39"/>
    </row>
    <row r="12" spans="1:13" s="6" customFormat="1" ht="13.5" hidden="1" customHeight="1" x14ac:dyDescent="0.3">
      <c r="A12" s="23" t="s">
        <v>20</v>
      </c>
      <c r="B12" s="24" t="s">
        <v>21</v>
      </c>
      <c r="C12" s="124" t="s">
        <v>22</v>
      </c>
      <c r="D12" s="40" t="s">
        <v>22</v>
      </c>
      <c r="E12" s="41" t="s">
        <v>22</v>
      </c>
      <c r="F12" s="27" t="e">
        <f t="shared" si="2"/>
        <v>#VALUE!</v>
      </c>
      <c r="G12" s="40" t="s">
        <v>22</v>
      </c>
      <c r="H12" s="26" t="s">
        <v>22</v>
      </c>
      <c r="I12" s="27" t="e">
        <f t="shared" si="3"/>
        <v>#VALUE!</v>
      </c>
      <c r="J12" s="28" t="e">
        <f t="shared" si="0"/>
        <v>#VALUE!</v>
      </c>
      <c r="K12" s="29" t="e">
        <f t="shared" si="1"/>
        <v>#VALUE!</v>
      </c>
      <c r="L12" s="42"/>
      <c r="M12" s="42"/>
    </row>
    <row r="13" spans="1:13" s="6" customFormat="1" ht="18" hidden="1" customHeight="1" x14ac:dyDescent="0.3">
      <c r="A13" s="31" t="s">
        <v>23</v>
      </c>
      <c r="B13" s="32" t="s">
        <v>24</v>
      </c>
      <c r="C13" s="125" t="s">
        <v>22</v>
      </c>
      <c r="D13" s="37" t="s">
        <v>22</v>
      </c>
      <c r="E13" s="35" t="s">
        <v>22</v>
      </c>
      <c r="F13" s="27" t="e">
        <f t="shared" si="2"/>
        <v>#VALUE!</v>
      </c>
      <c r="G13" s="37" t="s">
        <v>22</v>
      </c>
      <c r="H13" s="38" t="s">
        <v>22</v>
      </c>
      <c r="I13" s="27" t="e">
        <f t="shared" si="3"/>
        <v>#VALUE!</v>
      </c>
      <c r="J13" s="28" t="e">
        <f t="shared" si="0"/>
        <v>#VALUE!</v>
      </c>
      <c r="K13" s="29" t="e">
        <f t="shared" si="1"/>
        <v>#VALUE!</v>
      </c>
      <c r="L13" s="39"/>
      <c r="M13" s="39"/>
    </row>
    <row r="14" spans="1:13" s="6" customFormat="1" ht="36" customHeight="1" x14ac:dyDescent="0.3">
      <c r="A14" s="23" t="s">
        <v>25</v>
      </c>
      <c r="B14" s="24" t="s">
        <v>26</v>
      </c>
      <c r="C14" s="124">
        <f>C16+C17+C24+C28+C29</f>
        <v>356486.79999999993</v>
      </c>
      <c r="D14" s="40">
        <f>D16+D17+D24+D28+D29</f>
        <v>318783.99999999994</v>
      </c>
      <c r="E14" s="41">
        <f>E16+E17+E24+E28+E29</f>
        <v>48331.647859999997</v>
      </c>
      <c r="F14" s="140">
        <f t="shared" si="2"/>
        <v>15.161252716572978</v>
      </c>
      <c r="G14" s="40">
        <f>G16+G17+G24+G28+G29</f>
        <v>356486.79999999993</v>
      </c>
      <c r="H14" s="26">
        <f>H16+H17+H24+H28+H29</f>
        <v>46520.749460000006</v>
      </c>
      <c r="I14" s="27">
        <f t="shared" si="3"/>
        <v>13.049781775931118</v>
      </c>
      <c r="J14" s="28">
        <f t="shared" si="0"/>
        <v>1810.8983999999909</v>
      </c>
      <c r="K14" s="29">
        <f t="shared" si="1"/>
        <v>103.89266815565183</v>
      </c>
      <c r="L14" s="42"/>
      <c r="M14" s="42"/>
    </row>
    <row r="15" spans="1:13" s="6" customFormat="1" ht="37.5" hidden="1" x14ac:dyDescent="0.3">
      <c r="A15" s="23">
        <v>13010000</v>
      </c>
      <c r="B15" s="24" t="s">
        <v>27</v>
      </c>
      <c r="C15" s="124">
        <v>0</v>
      </c>
      <c r="D15" s="40">
        <v>0</v>
      </c>
      <c r="E15" s="41">
        <v>0</v>
      </c>
      <c r="F15" s="27" t="e">
        <f t="shared" si="2"/>
        <v>#DIV/0!</v>
      </c>
      <c r="G15" s="40">
        <v>0</v>
      </c>
      <c r="H15" s="26">
        <v>0</v>
      </c>
      <c r="I15" s="27" t="e">
        <f t="shared" si="3"/>
        <v>#DIV/0!</v>
      </c>
      <c r="J15" s="28">
        <f t="shared" si="0"/>
        <v>0</v>
      </c>
      <c r="K15" s="29" t="e">
        <f t="shared" si="1"/>
        <v>#DIV/0!</v>
      </c>
      <c r="L15" s="42"/>
      <c r="M15" s="42"/>
    </row>
    <row r="16" spans="1:13" s="6" customFormat="1" ht="24" customHeight="1" x14ac:dyDescent="0.3">
      <c r="A16" s="31">
        <v>13010200</v>
      </c>
      <c r="B16" s="32" t="s">
        <v>27</v>
      </c>
      <c r="C16" s="125"/>
      <c r="D16" s="37">
        <v>0</v>
      </c>
      <c r="E16" s="35">
        <v>11.059189999999999</v>
      </c>
      <c r="F16" s="27"/>
      <c r="G16" s="37"/>
      <c r="H16" s="37">
        <v>5.7949000000000002</v>
      </c>
      <c r="I16" s="27"/>
      <c r="J16" s="28">
        <f t="shared" si="0"/>
        <v>5.264289999999999</v>
      </c>
      <c r="K16" s="29">
        <f t="shared" si="1"/>
        <v>190.84350031924623</v>
      </c>
      <c r="L16" s="39"/>
      <c r="M16" s="39"/>
    </row>
    <row r="17" spans="1:13" s="6" customFormat="1" ht="22.5" customHeight="1" x14ac:dyDescent="0.3">
      <c r="A17" s="31">
        <v>13020000</v>
      </c>
      <c r="B17" s="32" t="s">
        <v>28</v>
      </c>
      <c r="C17" s="125">
        <f>C18+C19+C20+C21+C22+C23</f>
        <v>5690.3</v>
      </c>
      <c r="D17" s="37">
        <f>D18+D19+D20+D21+D22+D23</f>
        <v>8541</v>
      </c>
      <c r="E17" s="35">
        <f>E18+E19+E20+E21+E22+E23</f>
        <v>2037.46803</v>
      </c>
      <c r="F17" s="27">
        <f t="shared" si="2"/>
        <v>23.855146118721464</v>
      </c>
      <c r="G17" s="37">
        <f>G18+G19+G20+G21+G22+G23</f>
        <v>5690.3</v>
      </c>
      <c r="H17" s="37">
        <f>H18+H19+H20+H21+H22+H23</f>
        <v>1594.0930699999999</v>
      </c>
      <c r="I17" s="27">
        <f>H17/G17*100</f>
        <v>28.014218406762382</v>
      </c>
      <c r="J17" s="28">
        <f t="shared" si="0"/>
        <v>443.3749600000001</v>
      </c>
      <c r="K17" s="29">
        <f t="shared" si="1"/>
        <v>127.81361818479017</v>
      </c>
      <c r="L17" s="39"/>
      <c r="M17" s="39"/>
    </row>
    <row r="18" spans="1:13" s="6" customFormat="1" ht="18" customHeight="1" x14ac:dyDescent="0.3">
      <c r="A18" s="43" t="s">
        <v>29</v>
      </c>
      <c r="B18" s="44" t="s">
        <v>30</v>
      </c>
      <c r="C18" s="125">
        <v>5690.3</v>
      </c>
      <c r="D18" s="37">
        <v>8536.1</v>
      </c>
      <c r="E18" s="35">
        <v>2036.8852199999999</v>
      </c>
      <c r="F18" s="27">
        <f t="shared" si="2"/>
        <v>23.862012160119956</v>
      </c>
      <c r="G18" s="37">
        <v>5690.3</v>
      </c>
      <c r="H18" s="37">
        <v>1593.3018199999999</v>
      </c>
      <c r="I18" s="27">
        <f>H18/G18*100</f>
        <v>28.000313164508018</v>
      </c>
      <c r="J18" s="28">
        <f t="shared" si="0"/>
        <v>443.58339999999998</v>
      </c>
      <c r="K18" s="29">
        <f t="shared" si="1"/>
        <v>127.84051297951822</v>
      </c>
      <c r="L18" s="39"/>
      <c r="M18" s="39"/>
    </row>
    <row r="19" spans="1:13" s="6" customFormat="1" ht="22.5" customHeight="1" x14ac:dyDescent="0.3">
      <c r="A19" s="45" t="s">
        <v>31</v>
      </c>
      <c r="B19" s="46" t="s">
        <v>32</v>
      </c>
      <c r="C19" s="125">
        <v>0</v>
      </c>
      <c r="D19" s="37">
        <v>3.3</v>
      </c>
      <c r="E19" s="35">
        <v>-0.14319999999999999</v>
      </c>
      <c r="F19" s="27">
        <f t="shared" si="2"/>
        <v>-4.3393939393939398</v>
      </c>
      <c r="G19" s="37">
        <v>0</v>
      </c>
      <c r="H19" s="37">
        <v>9.2780000000000001E-2</v>
      </c>
      <c r="I19" s="27"/>
      <c r="J19" s="28">
        <f t="shared" si="0"/>
        <v>-0.23598</v>
      </c>
      <c r="K19" s="29">
        <f t="shared" si="1"/>
        <v>-154.34360853632248</v>
      </c>
      <c r="L19" s="39"/>
      <c r="M19" s="39"/>
    </row>
    <row r="20" spans="1:13" s="6" customFormat="1" ht="24.75" customHeight="1" x14ac:dyDescent="0.3">
      <c r="A20" s="45" t="s">
        <v>33</v>
      </c>
      <c r="B20" s="44" t="s">
        <v>34</v>
      </c>
      <c r="C20" s="125">
        <v>0</v>
      </c>
      <c r="D20" s="37">
        <v>0</v>
      </c>
      <c r="E20" s="35">
        <v>0</v>
      </c>
      <c r="F20" s="27"/>
      <c r="G20" s="37">
        <v>0</v>
      </c>
      <c r="H20" s="37">
        <v>0</v>
      </c>
      <c r="I20" s="27"/>
      <c r="J20" s="28">
        <f t="shared" si="0"/>
        <v>0</v>
      </c>
      <c r="K20" s="29"/>
      <c r="L20" s="39"/>
      <c r="M20" s="39"/>
    </row>
    <row r="21" spans="1:13" s="6" customFormat="1" ht="27.75" customHeight="1" x14ac:dyDescent="0.3">
      <c r="A21" s="45" t="s">
        <v>35</v>
      </c>
      <c r="B21" s="46" t="s">
        <v>36</v>
      </c>
      <c r="C21" s="125">
        <v>0</v>
      </c>
      <c r="D21" s="37">
        <v>0</v>
      </c>
      <c r="E21" s="35">
        <v>0</v>
      </c>
      <c r="F21" s="27"/>
      <c r="G21" s="37">
        <v>0</v>
      </c>
      <c r="H21" s="37">
        <v>0.26554</v>
      </c>
      <c r="I21" s="27"/>
      <c r="J21" s="28">
        <f t="shared" si="0"/>
        <v>-0.26554</v>
      </c>
      <c r="K21" s="29"/>
      <c r="L21" s="39"/>
      <c r="M21" s="39"/>
    </row>
    <row r="22" spans="1:13" s="6" customFormat="1" ht="31.5" customHeight="1" x14ac:dyDescent="0.3">
      <c r="A22" s="45" t="s">
        <v>37</v>
      </c>
      <c r="B22" s="46" t="s">
        <v>38</v>
      </c>
      <c r="C22" s="125">
        <v>0</v>
      </c>
      <c r="D22" s="37">
        <v>1.6</v>
      </c>
      <c r="E22" s="35">
        <v>0.33850999999999998</v>
      </c>
      <c r="F22" s="27">
        <f t="shared" si="2"/>
        <v>21.156874999999996</v>
      </c>
      <c r="G22" s="37">
        <v>0</v>
      </c>
      <c r="H22" s="37">
        <v>7.8729999999999994E-2</v>
      </c>
      <c r="I22" s="27"/>
      <c r="J22" s="28">
        <f t="shared" si="0"/>
        <v>0.25978000000000001</v>
      </c>
      <c r="K22" s="29">
        <f>E22/H22*100</f>
        <v>429.96316524831701</v>
      </c>
      <c r="L22" s="39"/>
      <c r="M22" s="39"/>
    </row>
    <row r="23" spans="1:13" s="6" customFormat="1" ht="33.75" customHeight="1" x14ac:dyDescent="0.3">
      <c r="A23" s="45" t="s">
        <v>39</v>
      </c>
      <c r="B23" s="46" t="s">
        <v>40</v>
      </c>
      <c r="C23" s="125">
        <v>0</v>
      </c>
      <c r="D23" s="37">
        <v>0</v>
      </c>
      <c r="E23" s="35">
        <v>0.38750000000000001</v>
      </c>
      <c r="F23" s="27"/>
      <c r="G23" s="37">
        <v>0</v>
      </c>
      <c r="H23" s="37">
        <v>0.35420000000000001</v>
      </c>
      <c r="I23" s="27"/>
      <c r="J23" s="28">
        <f t="shared" si="0"/>
        <v>3.3299999999999996E-2</v>
      </c>
      <c r="K23" s="29"/>
      <c r="L23" s="39"/>
      <c r="M23" s="39"/>
    </row>
    <row r="24" spans="1:13" s="6" customFormat="1" ht="22.5" customHeight="1" x14ac:dyDescent="0.3">
      <c r="A24" s="31">
        <v>13030000</v>
      </c>
      <c r="B24" s="32" t="s">
        <v>41</v>
      </c>
      <c r="C24" s="125">
        <f>C25+C26+C27</f>
        <v>748.80000000000007</v>
      </c>
      <c r="D24" s="37">
        <f>D25+D26+D27</f>
        <v>1487.1</v>
      </c>
      <c r="E24" s="35">
        <f>E25+E26+E27</f>
        <v>508.76851999999997</v>
      </c>
      <c r="F24" s="27">
        <f t="shared" si="2"/>
        <v>34.212125613610382</v>
      </c>
      <c r="G24" s="37">
        <f>G25+G26+G27</f>
        <v>748.80000000000007</v>
      </c>
      <c r="H24" s="38">
        <f>H25+H26+H27</f>
        <v>463.90304000000003</v>
      </c>
      <c r="I24" s="27">
        <f>H24/G24*100</f>
        <v>61.952863247863242</v>
      </c>
      <c r="J24" s="28">
        <f t="shared" si="0"/>
        <v>44.865479999999934</v>
      </c>
      <c r="K24" s="29">
        <f>E24/H24*100</f>
        <v>109.67130545210479</v>
      </c>
      <c r="L24" s="39"/>
      <c r="M24" s="39"/>
    </row>
    <row r="25" spans="1:13" s="6" customFormat="1" ht="33" customHeight="1" x14ac:dyDescent="0.3">
      <c r="A25" s="45" t="s">
        <v>42</v>
      </c>
      <c r="B25" s="46" t="s">
        <v>43</v>
      </c>
      <c r="C25" s="125">
        <v>63.6</v>
      </c>
      <c r="D25" s="37">
        <v>76.5</v>
      </c>
      <c r="E25" s="35">
        <v>20.948270000000001</v>
      </c>
      <c r="F25" s="27">
        <f t="shared" si="2"/>
        <v>27.383359477124188</v>
      </c>
      <c r="G25" s="37">
        <v>63.6</v>
      </c>
      <c r="H25" s="37">
        <v>22.146629999999998</v>
      </c>
      <c r="I25" s="27">
        <f>H25/G25*100</f>
        <v>34.821745283018863</v>
      </c>
      <c r="J25" s="28">
        <f t="shared" si="0"/>
        <v>-1.1983599999999974</v>
      </c>
      <c r="K25" s="29">
        <f>E25/H25*100</f>
        <v>94.588973581985172</v>
      </c>
      <c r="L25" s="39"/>
      <c r="M25" s="39"/>
    </row>
    <row r="26" spans="1:13" s="6" customFormat="1" ht="34.5" customHeight="1" x14ac:dyDescent="0.3">
      <c r="A26" s="45">
        <v>13030200</v>
      </c>
      <c r="B26" s="46" t="s">
        <v>44</v>
      </c>
      <c r="C26" s="125">
        <v>685.2</v>
      </c>
      <c r="D26" s="37">
        <v>1410.6</v>
      </c>
      <c r="E26" s="35">
        <v>487.82024999999999</v>
      </c>
      <c r="F26" s="27">
        <f t="shared" si="2"/>
        <v>34.582464908549554</v>
      </c>
      <c r="G26" s="37">
        <v>685.2</v>
      </c>
      <c r="H26" s="37">
        <v>441.75641000000002</v>
      </c>
      <c r="I26" s="27">
        <f>H26/G26*100</f>
        <v>64.471163164039694</v>
      </c>
      <c r="J26" s="28">
        <f t="shared" si="0"/>
        <v>46.063839999999971</v>
      </c>
      <c r="K26" s="29"/>
      <c r="L26" s="39"/>
      <c r="M26" s="39"/>
    </row>
    <row r="27" spans="1:13" s="6" customFormat="1" ht="33" customHeight="1" thickBot="1" x14ac:dyDescent="0.35">
      <c r="A27" s="47" t="s">
        <v>45</v>
      </c>
      <c r="B27" s="46" t="s">
        <v>46</v>
      </c>
      <c r="C27" s="125"/>
      <c r="D27" s="37">
        <v>0</v>
      </c>
      <c r="E27" s="35">
        <v>0</v>
      </c>
      <c r="F27" s="27"/>
      <c r="G27" s="37"/>
      <c r="H27" s="37">
        <v>0</v>
      </c>
      <c r="I27" s="27"/>
      <c r="J27" s="28">
        <f t="shared" si="0"/>
        <v>0</v>
      </c>
      <c r="K27" s="29"/>
      <c r="L27" s="39"/>
      <c r="M27" s="39"/>
    </row>
    <row r="28" spans="1:13" s="51" customFormat="1" ht="18.75" x14ac:dyDescent="0.3">
      <c r="A28" s="48">
        <v>13050000</v>
      </c>
      <c r="B28" s="49" t="s">
        <v>47</v>
      </c>
      <c r="C28" s="125">
        <v>350044.1</v>
      </c>
      <c r="D28" s="33">
        <v>308672.3</v>
      </c>
      <c r="E28" s="35">
        <v>45774.235119999998</v>
      </c>
      <c r="F28" s="27">
        <f t="shared" si="2"/>
        <v>14.829395161146627</v>
      </c>
      <c r="G28" s="33">
        <v>350044.1</v>
      </c>
      <c r="H28" s="37">
        <v>44456.908450000003</v>
      </c>
      <c r="I28" s="27">
        <f>H28/G28*100</f>
        <v>12.700373595784075</v>
      </c>
      <c r="J28" s="28">
        <f t="shared" si="0"/>
        <v>1317.3266699999949</v>
      </c>
      <c r="K28" s="29">
        <f>E28/H28*100</f>
        <v>102.96315402021617</v>
      </c>
      <c r="L28" s="36"/>
      <c r="M28" s="36"/>
    </row>
    <row r="29" spans="1:13" s="6" customFormat="1" ht="23.25" customHeight="1" x14ac:dyDescent="0.3">
      <c r="A29" s="31">
        <v>13070000</v>
      </c>
      <c r="B29" s="32" t="s">
        <v>48</v>
      </c>
      <c r="C29" s="125">
        <v>3.6</v>
      </c>
      <c r="D29" s="33">
        <v>83.6</v>
      </c>
      <c r="E29" s="35">
        <v>0.11700000000000001</v>
      </c>
      <c r="F29" s="27">
        <f t="shared" si="2"/>
        <v>0.13995215311004786</v>
      </c>
      <c r="G29" s="33">
        <v>3.6</v>
      </c>
      <c r="H29" s="37">
        <v>0.05</v>
      </c>
      <c r="I29" s="27">
        <f>H29/G29*100</f>
        <v>1.3888888888888891</v>
      </c>
      <c r="J29" s="28">
        <f t="shared" si="0"/>
        <v>6.7000000000000004E-2</v>
      </c>
      <c r="K29" s="29"/>
      <c r="L29" s="36"/>
      <c r="M29" s="36"/>
    </row>
    <row r="30" spans="1:13" s="6" customFormat="1" ht="24.75" customHeight="1" x14ac:dyDescent="0.3">
      <c r="A30" s="23">
        <v>16010000</v>
      </c>
      <c r="B30" s="24" t="s">
        <v>49</v>
      </c>
      <c r="C30" s="124"/>
      <c r="D30" s="25"/>
      <c r="E30" s="26">
        <v>2.384E-2</v>
      </c>
      <c r="F30" s="140"/>
      <c r="G30" s="25"/>
      <c r="H30" s="26">
        <v>-1.54288</v>
      </c>
      <c r="I30" s="27"/>
      <c r="J30" s="28">
        <f t="shared" si="0"/>
        <v>1.5667200000000001</v>
      </c>
      <c r="K30" s="29">
        <f t="shared" ref="K30:K44" si="4">E30/H30*100</f>
        <v>-1.5451622938919423</v>
      </c>
      <c r="L30" s="30"/>
      <c r="M30" s="30"/>
    </row>
    <row r="31" spans="1:13" s="6" customFormat="1" ht="19.5" customHeight="1" x14ac:dyDescent="0.3">
      <c r="A31" s="23">
        <v>18000000</v>
      </c>
      <c r="B31" s="24" t="s">
        <v>50</v>
      </c>
      <c r="C31" s="124">
        <f>C32+C34+C33</f>
        <v>8879.5</v>
      </c>
      <c r="D31" s="25">
        <f>D32+D34+D33</f>
        <v>10471.5</v>
      </c>
      <c r="E31" s="26">
        <f>E32+E34+E33</f>
        <v>1991.7671599999996</v>
      </c>
      <c r="F31" s="140">
        <f t="shared" si="2"/>
        <v>19.020839039297137</v>
      </c>
      <c r="G31" s="25">
        <f>G32+G34+G33</f>
        <v>8879.5</v>
      </c>
      <c r="H31" s="26">
        <f>H32+H34+H33</f>
        <v>1670.8585800000001</v>
      </c>
      <c r="I31" s="27">
        <f t="shared" ref="I31:I44" si="5">H31/G31*100</f>
        <v>18.817034517709331</v>
      </c>
      <c r="J31" s="28">
        <f t="shared" si="0"/>
        <v>320.90857999999957</v>
      </c>
      <c r="K31" s="29">
        <f t="shared" si="4"/>
        <v>119.20620834349724</v>
      </c>
      <c r="L31" s="30"/>
      <c r="M31" s="30"/>
    </row>
    <row r="32" spans="1:13" s="6" customFormat="1" ht="21.75" customHeight="1" x14ac:dyDescent="0.3">
      <c r="A32" s="31">
        <v>18020000</v>
      </c>
      <c r="B32" s="52" t="s">
        <v>51</v>
      </c>
      <c r="C32" s="125">
        <v>1191.4000000000001</v>
      </c>
      <c r="D32" s="37">
        <v>1889.1</v>
      </c>
      <c r="E32" s="35">
        <v>480.57123000000001</v>
      </c>
      <c r="F32" s="27">
        <f t="shared" si="2"/>
        <v>25.439163093536603</v>
      </c>
      <c r="G32" s="37">
        <v>1191.4000000000001</v>
      </c>
      <c r="H32" s="37">
        <v>349.96652</v>
      </c>
      <c r="I32" s="27">
        <f t="shared" si="5"/>
        <v>29.374393150914891</v>
      </c>
      <c r="J32" s="28">
        <f t="shared" si="0"/>
        <v>130.60471000000001</v>
      </c>
      <c r="K32" s="29">
        <f t="shared" si="4"/>
        <v>137.31920127673928</v>
      </c>
      <c r="L32" s="39"/>
      <c r="M32" s="39"/>
    </row>
    <row r="33" spans="1:13" s="6" customFormat="1" ht="22.5" customHeight="1" x14ac:dyDescent="0.3">
      <c r="A33" s="31">
        <v>1803000</v>
      </c>
      <c r="B33" s="52" t="s">
        <v>52</v>
      </c>
      <c r="C33" s="125">
        <v>529.4</v>
      </c>
      <c r="D33" s="37">
        <v>632.1</v>
      </c>
      <c r="E33" s="35">
        <v>172.8</v>
      </c>
      <c r="F33" s="27">
        <f t="shared" si="2"/>
        <v>27.337446606549598</v>
      </c>
      <c r="G33" s="37">
        <v>529.4</v>
      </c>
      <c r="H33" s="37">
        <v>107.91253</v>
      </c>
      <c r="I33" s="27">
        <f t="shared" si="5"/>
        <v>20.383930865130338</v>
      </c>
      <c r="J33" s="28">
        <f t="shared" si="0"/>
        <v>64.887470000000008</v>
      </c>
      <c r="K33" s="29">
        <f t="shared" si="4"/>
        <v>160.12969022225687</v>
      </c>
      <c r="L33" s="39"/>
      <c r="M33" s="39"/>
    </row>
    <row r="34" spans="1:13" s="6" customFormat="1" ht="32.25" customHeight="1" x14ac:dyDescent="0.3">
      <c r="A34" s="31">
        <v>18040000</v>
      </c>
      <c r="B34" s="32" t="s">
        <v>53</v>
      </c>
      <c r="C34" s="125">
        <v>7158.7</v>
      </c>
      <c r="D34" s="33">
        <v>7950.3</v>
      </c>
      <c r="E34" s="35">
        <v>1338.3959299999997</v>
      </c>
      <c r="F34" s="27">
        <f t="shared" si="2"/>
        <v>16.834533665396272</v>
      </c>
      <c r="G34" s="33">
        <v>7158.7</v>
      </c>
      <c r="H34" s="37">
        <v>1212.9795300000001</v>
      </c>
      <c r="I34" s="27">
        <f t="shared" si="5"/>
        <v>16.944131336695211</v>
      </c>
      <c r="J34" s="28">
        <f t="shared" si="0"/>
        <v>125.41639999999961</v>
      </c>
      <c r="K34" s="29">
        <f t="shared" si="4"/>
        <v>110.33953145112017</v>
      </c>
      <c r="L34" s="36"/>
      <c r="M34" s="36"/>
    </row>
    <row r="35" spans="1:13" s="6" customFormat="1" ht="22.5" customHeight="1" x14ac:dyDescent="0.3">
      <c r="A35" s="23">
        <v>19000000</v>
      </c>
      <c r="B35" s="24" t="s">
        <v>54</v>
      </c>
      <c r="C35" s="124">
        <f>C36</f>
        <v>2.7</v>
      </c>
      <c r="D35" s="25">
        <f>D36</f>
        <v>8.6999999999999993</v>
      </c>
      <c r="E35" s="35">
        <f>E36</f>
        <v>1.2</v>
      </c>
      <c r="F35" s="27">
        <f t="shared" si="2"/>
        <v>13.793103448275861</v>
      </c>
      <c r="G35" s="25">
        <f>G36</f>
        <v>2.7</v>
      </c>
      <c r="H35" s="40">
        <f>H36</f>
        <v>0.56999999999999995</v>
      </c>
      <c r="I35" s="27">
        <f t="shared" si="5"/>
        <v>21.111111111111107</v>
      </c>
      <c r="J35" s="28">
        <f t="shared" si="0"/>
        <v>0.63</v>
      </c>
      <c r="K35" s="29">
        <f t="shared" si="4"/>
        <v>210.52631578947367</v>
      </c>
      <c r="L35" s="30"/>
      <c r="M35" s="30"/>
    </row>
    <row r="36" spans="1:13" s="6" customFormat="1" ht="24.75" customHeight="1" x14ac:dyDescent="0.3">
      <c r="A36" s="31">
        <v>19040000</v>
      </c>
      <c r="B36" s="32" t="s">
        <v>55</v>
      </c>
      <c r="C36" s="125">
        <v>2.7</v>
      </c>
      <c r="D36" s="33">
        <v>8.6999999999999993</v>
      </c>
      <c r="E36" s="35">
        <v>1.2</v>
      </c>
      <c r="F36" s="27">
        <f t="shared" si="2"/>
        <v>13.793103448275861</v>
      </c>
      <c r="G36" s="33">
        <v>2.7</v>
      </c>
      <c r="H36" s="33">
        <v>0.56999999999999995</v>
      </c>
      <c r="I36" s="27">
        <f t="shared" si="5"/>
        <v>21.111111111111107</v>
      </c>
      <c r="J36" s="28">
        <f t="shared" si="0"/>
        <v>0.63</v>
      </c>
      <c r="K36" s="29">
        <f t="shared" si="4"/>
        <v>210.52631578947367</v>
      </c>
      <c r="L36" s="36"/>
      <c r="M36" s="36"/>
    </row>
    <row r="37" spans="1:13" s="22" customFormat="1" ht="24.75" customHeight="1" x14ac:dyDescent="0.25">
      <c r="A37" s="14" t="s">
        <v>56</v>
      </c>
      <c r="B37" s="53" t="s">
        <v>57</v>
      </c>
      <c r="C37" s="126">
        <f>C38+C49+C64</f>
        <v>47809.8</v>
      </c>
      <c r="D37" s="54">
        <f>D38+D49+D64</f>
        <v>23965.200000000001</v>
      </c>
      <c r="E37" s="55">
        <f>E38+E49+E64</f>
        <v>2811.0031999999997</v>
      </c>
      <c r="F37" s="139">
        <f t="shared" si="2"/>
        <v>11.729521138984859</v>
      </c>
      <c r="G37" s="54">
        <f>G38+G49+G64</f>
        <v>47809.8</v>
      </c>
      <c r="H37" s="56">
        <f>H38+H49+H64</f>
        <v>3955.5638399999993</v>
      </c>
      <c r="I37" s="27">
        <f t="shared" si="5"/>
        <v>8.2735419098176504</v>
      </c>
      <c r="J37" s="28">
        <f t="shared" si="0"/>
        <v>-1144.5606399999997</v>
      </c>
      <c r="K37" s="29">
        <f t="shared" si="4"/>
        <v>71.064538804156925</v>
      </c>
      <c r="L37" s="57"/>
      <c r="M37" s="57"/>
    </row>
    <row r="38" spans="1:13" s="6" customFormat="1" ht="25.5" customHeight="1" x14ac:dyDescent="0.3">
      <c r="A38" s="23" t="s">
        <v>58</v>
      </c>
      <c r="B38" s="24" t="s">
        <v>59</v>
      </c>
      <c r="C38" s="124">
        <f>C40+C43+C44</f>
        <v>2796.3</v>
      </c>
      <c r="D38" s="25">
        <f>D40+D43+D44</f>
        <v>2409.9</v>
      </c>
      <c r="E38" s="26">
        <f>E40+E43+E44</f>
        <v>634.48760000000004</v>
      </c>
      <c r="F38" s="140">
        <f t="shared" si="2"/>
        <v>26.32837877090336</v>
      </c>
      <c r="G38" s="25">
        <f>G40+G43+G44</f>
        <v>2796.3</v>
      </c>
      <c r="H38" s="26">
        <f>H40+H43+H44</f>
        <v>550.79579999999999</v>
      </c>
      <c r="I38" s="27">
        <f t="shared" si="5"/>
        <v>19.697307155884562</v>
      </c>
      <c r="J38" s="28">
        <f t="shared" si="0"/>
        <v>83.691800000000057</v>
      </c>
      <c r="K38" s="29">
        <f t="shared" si="4"/>
        <v>115.19470555149478</v>
      </c>
      <c r="L38" s="30"/>
      <c r="M38" s="30"/>
    </row>
    <row r="39" spans="1:13" s="6" customFormat="1" ht="60.75" customHeight="1" x14ac:dyDescent="0.3">
      <c r="A39" s="31" t="s">
        <v>60</v>
      </c>
      <c r="B39" s="32" t="s">
        <v>61</v>
      </c>
      <c r="C39" s="125">
        <f>C41</f>
        <v>1208.2</v>
      </c>
      <c r="D39" s="37">
        <f>D41</f>
        <v>1644.4</v>
      </c>
      <c r="E39" s="35">
        <f>E41</f>
        <v>543.29587000000004</v>
      </c>
      <c r="F39" s="27">
        <f t="shared" si="2"/>
        <v>33.039155315008514</v>
      </c>
      <c r="G39" s="37">
        <f>G41</f>
        <v>1208.2</v>
      </c>
      <c r="H39" s="38">
        <f>H41</f>
        <v>446.71500000000003</v>
      </c>
      <c r="I39" s="27">
        <f t="shared" si="5"/>
        <v>36.973597086575069</v>
      </c>
      <c r="J39" s="28">
        <f t="shared" si="0"/>
        <v>96.580870000000004</v>
      </c>
      <c r="K39" s="29">
        <f t="shared" si="4"/>
        <v>121.62024333187827</v>
      </c>
      <c r="L39" s="39"/>
      <c r="M39" s="39"/>
    </row>
    <row r="40" spans="1:13" s="6" customFormat="1" ht="108.75" customHeight="1" x14ac:dyDescent="0.3">
      <c r="A40" s="23">
        <v>21010000</v>
      </c>
      <c r="B40" s="24" t="s">
        <v>62</v>
      </c>
      <c r="C40" s="124">
        <f>C41</f>
        <v>1208.2</v>
      </c>
      <c r="D40" s="25">
        <f>D41</f>
        <v>1644.4</v>
      </c>
      <c r="E40" s="26">
        <f>E41</f>
        <v>543.29587000000004</v>
      </c>
      <c r="F40" s="140">
        <f t="shared" si="2"/>
        <v>33.039155315008514</v>
      </c>
      <c r="G40" s="25">
        <f>G41</f>
        <v>1208.2</v>
      </c>
      <c r="H40" s="26">
        <f>H41</f>
        <v>446.71500000000003</v>
      </c>
      <c r="I40" s="27">
        <f t="shared" si="5"/>
        <v>36.973597086575069</v>
      </c>
      <c r="J40" s="28">
        <f t="shared" si="0"/>
        <v>96.580870000000004</v>
      </c>
      <c r="K40" s="29">
        <f t="shared" si="4"/>
        <v>121.62024333187827</v>
      </c>
      <c r="L40" s="30"/>
      <c r="M40" s="30"/>
    </row>
    <row r="41" spans="1:13" s="6" customFormat="1" ht="48.75" customHeight="1" x14ac:dyDescent="0.3">
      <c r="A41" s="58" t="s">
        <v>63</v>
      </c>
      <c r="B41" s="59" t="s">
        <v>64</v>
      </c>
      <c r="C41" s="125">
        <v>1208.2</v>
      </c>
      <c r="D41" s="37">
        <v>1644.4</v>
      </c>
      <c r="E41" s="35">
        <v>543.29587000000004</v>
      </c>
      <c r="F41" s="27">
        <f t="shared" si="2"/>
        <v>33.039155315008514</v>
      </c>
      <c r="G41" s="37">
        <v>1208.2</v>
      </c>
      <c r="H41" s="37">
        <v>446.71500000000003</v>
      </c>
      <c r="I41" s="27">
        <f t="shared" si="5"/>
        <v>36.973597086575069</v>
      </c>
      <c r="J41" s="28">
        <f t="shared" si="0"/>
        <v>96.580870000000004</v>
      </c>
      <c r="K41" s="29">
        <f t="shared" si="4"/>
        <v>121.62024333187827</v>
      </c>
      <c r="L41" s="39"/>
      <c r="M41" s="39"/>
    </row>
    <row r="42" spans="1:13" s="6" customFormat="1" ht="51" hidden="1" customHeight="1" x14ac:dyDescent="0.25">
      <c r="A42" s="58" t="s">
        <v>65</v>
      </c>
      <c r="B42" s="59" t="s">
        <v>66</v>
      </c>
      <c r="C42" s="127"/>
      <c r="D42" s="60"/>
      <c r="E42" s="61"/>
      <c r="F42" s="27" t="e">
        <f t="shared" si="2"/>
        <v>#DIV/0!</v>
      </c>
      <c r="G42" s="60"/>
      <c r="H42" s="62"/>
      <c r="I42" s="27" t="e">
        <f t="shared" si="5"/>
        <v>#DIV/0!</v>
      </c>
      <c r="J42" s="28">
        <f t="shared" si="0"/>
        <v>0</v>
      </c>
      <c r="K42" s="29" t="e">
        <f t="shared" si="4"/>
        <v>#DIV/0!</v>
      </c>
      <c r="L42" s="63"/>
      <c r="M42" s="63"/>
    </row>
    <row r="43" spans="1:13" s="6" customFormat="1" ht="16.5" hidden="1" customHeight="1" x14ac:dyDescent="0.3">
      <c r="A43" s="64">
        <v>21050000</v>
      </c>
      <c r="B43" s="24" t="s">
        <v>67</v>
      </c>
      <c r="C43" s="124"/>
      <c r="D43" s="40"/>
      <c r="E43" s="41"/>
      <c r="F43" s="27" t="e">
        <f t="shared" si="2"/>
        <v>#DIV/0!</v>
      </c>
      <c r="G43" s="40"/>
      <c r="H43" s="26"/>
      <c r="I43" s="27" t="e">
        <f t="shared" si="5"/>
        <v>#DIV/0!</v>
      </c>
      <c r="J43" s="28">
        <f t="shared" si="0"/>
        <v>0</v>
      </c>
      <c r="K43" s="29" t="e">
        <f t="shared" si="4"/>
        <v>#DIV/0!</v>
      </c>
      <c r="L43" s="42"/>
      <c r="M43" s="42"/>
    </row>
    <row r="44" spans="1:13" s="6" customFormat="1" ht="17.25" customHeight="1" x14ac:dyDescent="0.3">
      <c r="A44" s="23">
        <v>21080000</v>
      </c>
      <c r="B44" s="24" t="s">
        <v>68</v>
      </c>
      <c r="C44" s="124">
        <f>C45+C47+C46</f>
        <v>1588.1000000000001</v>
      </c>
      <c r="D44" s="25">
        <f>D45+D47+D46</f>
        <v>765.5</v>
      </c>
      <c r="E44" s="26">
        <f>E45+E47+E46</f>
        <v>91.191729999999993</v>
      </c>
      <c r="F44" s="140">
        <f t="shared" si="2"/>
        <v>11.912701502286087</v>
      </c>
      <c r="G44" s="25">
        <f>G45+G47+G46</f>
        <v>1588.1000000000001</v>
      </c>
      <c r="H44" s="26">
        <f>H45+H47+H46</f>
        <v>104.0808</v>
      </c>
      <c r="I44" s="27">
        <f t="shared" si="5"/>
        <v>6.5537938416976251</v>
      </c>
      <c r="J44" s="28">
        <f t="shared" si="0"/>
        <v>-12.889070000000004</v>
      </c>
      <c r="K44" s="29">
        <f t="shared" si="4"/>
        <v>87.616284655767444</v>
      </c>
      <c r="L44" s="30"/>
      <c r="M44" s="30"/>
    </row>
    <row r="45" spans="1:13" s="6" customFormat="1" ht="21" customHeight="1" x14ac:dyDescent="0.3">
      <c r="A45" s="58">
        <v>21080500</v>
      </c>
      <c r="B45" s="59" t="s">
        <v>68</v>
      </c>
      <c r="C45" s="127"/>
      <c r="D45" s="28">
        <v>0</v>
      </c>
      <c r="E45" s="35">
        <v>0</v>
      </c>
      <c r="F45" s="27"/>
      <c r="G45" s="28"/>
      <c r="H45" s="28">
        <v>0</v>
      </c>
      <c r="I45" s="27"/>
      <c r="J45" s="28">
        <f t="shared" si="0"/>
        <v>0</v>
      </c>
      <c r="K45" s="29"/>
      <c r="L45" s="65"/>
      <c r="M45" s="65"/>
    </row>
    <row r="46" spans="1:13" s="6" customFormat="1" ht="89.25" customHeight="1" x14ac:dyDescent="0.3">
      <c r="A46" s="58">
        <v>21080900</v>
      </c>
      <c r="B46" s="32" t="s">
        <v>69</v>
      </c>
      <c r="C46" s="127">
        <v>41.4</v>
      </c>
      <c r="D46" s="28">
        <v>7.7</v>
      </c>
      <c r="E46" s="35">
        <v>3.5409999999999999</v>
      </c>
      <c r="F46" s="27">
        <f t="shared" si="2"/>
        <v>45.987012987012989</v>
      </c>
      <c r="G46" s="28">
        <v>41.4</v>
      </c>
      <c r="H46" s="28">
        <v>1.77</v>
      </c>
      <c r="I46" s="27">
        <f t="shared" ref="I46:I53" si="6">H46/G46*100</f>
        <v>4.27536231884058</v>
      </c>
      <c r="J46" s="28">
        <f t="shared" si="0"/>
        <v>1.7709999999999999</v>
      </c>
      <c r="K46" s="29">
        <f t="shared" ref="K46:K52" si="7">E46/H46*100</f>
        <v>200.05649717514126</v>
      </c>
      <c r="L46" s="65"/>
      <c r="M46" s="65"/>
    </row>
    <row r="47" spans="1:13" s="6" customFormat="1" ht="20.25" customHeight="1" x14ac:dyDescent="0.3">
      <c r="A47" s="58">
        <v>21081100</v>
      </c>
      <c r="B47" s="59" t="s">
        <v>70</v>
      </c>
      <c r="C47" s="127">
        <v>1546.7</v>
      </c>
      <c r="D47" s="60">
        <v>757.8</v>
      </c>
      <c r="E47" s="35">
        <v>87.650729999999996</v>
      </c>
      <c r="F47" s="27">
        <f t="shared" si="2"/>
        <v>11.566472684085511</v>
      </c>
      <c r="G47" s="60">
        <v>1546.7</v>
      </c>
      <c r="H47" s="28">
        <v>102.3108</v>
      </c>
      <c r="I47" s="27">
        <f t="shared" si="6"/>
        <v>6.6147798538824594</v>
      </c>
      <c r="J47" s="28">
        <f t="shared" si="0"/>
        <v>-14.660070000000005</v>
      </c>
      <c r="K47" s="29">
        <f t="shared" si="7"/>
        <v>85.671043526196641</v>
      </c>
      <c r="L47" s="63"/>
      <c r="M47" s="63"/>
    </row>
    <row r="48" spans="1:13" s="6" customFormat="1" ht="42" hidden="1" customHeight="1" x14ac:dyDescent="0.3">
      <c r="A48" s="58" t="s">
        <v>71</v>
      </c>
      <c r="B48" s="59" t="s">
        <v>72</v>
      </c>
      <c r="C48" s="125" t="s">
        <v>22</v>
      </c>
      <c r="D48" s="37" t="s">
        <v>22</v>
      </c>
      <c r="E48" s="35" t="s">
        <v>22</v>
      </c>
      <c r="F48" s="27" t="e">
        <f t="shared" si="2"/>
        <v>#VALUE!</v>
      </c>
      <c r="G48" s="37" t="s">
        <v>22</v>
      </c>
      <c r="H48" s="28" t="s">
        <v>22</v>
      </c>
      <c r="I48" s="27" t="e">
        <f t="shared" si="6"/>
        <v>#VALUE!</v>
      </c>
      <c r="J48" s="28" t="e">
        <f t="shared" si="0"/>
        <v>#VALUE!</v>
      </c>
      <c r="K48" s="29" t="e">
        <f t="shared" si="7"/>
        <v>#VALUE!</v>
      </c>
      <c r="L48" s="39"/>
      <c r="M48" s="39"/>
    </row>
    <row r="49" spans="1:13" s="6" customFormat="1" ht="36" x14ac:dyDescent="0.3">
      <c r="A49" s="14" t="s">
        <v>73</v>
      </c>
      <c r="B49" s="66" t="s">
        <v>74</v>
      </c>
      <c r="C49" s="124">
        <f>C50+C60+C61+C63</f>
        <v>44691.6</v>
      </c>
      <c r="D49" s="25">
        <f>D50+D60+D61+D63</f>
        <v>21416.1</v>
      </c>
      <c r="E49" s="26">
        <f>E50+E60+E61+E63</f>
        <v>2155.6453799999999</v>
      </c>
      <c r="F49" s="25">
        <f t="shared" si="2"/>
        <v>10.065536582290893</v>
      </c>
      <c r="G49" s="25">
        <f>G50+G60+G61+G63</f>
        <v>44691.6</v>
      </c>
      <c r="H49" s="26">
        <f>H50+H60+H61+H63</f>
        <v>3329.2083899999993</v>
      </c>
      <c r="I49" s="27">
        <f t="shared" si="6"/>
        <v>7.4492933571409372</v>
      </c>
      <c r="J49" s="28">
        <f t="shared" si="0"/>
        <v>-1173.5630099999994</v>
      </c>
      <c r="K49" s="29">
        <f t="shared" si="7"/>
        <v>64.749487790399343</v>
      </c>
      <c r="L49" s="30"/>
      <c r="M49" s="30"/>
    </row>
    <row r="50" spans="1:13" s="6" customFormat="1" ht="18.75" x14ac:dyDescent="0.3">
      <c r="A50" s="23">
        <v>22010000</v>
      </c>
      <c r="B50" s="24" t="s">
        <v>75</v>
      </c>
      <c r="C50" s="124">
        <f>C51+C52+C53+C54+C55+C56+C57+C58+C59</f>
        <v>23893.9</v>
      </c>
      <c r="D50" s="25">
        <f>D51+D52+D53+D54+D55+D56+D57+D58+D59</f>
        <v>14406.300000000001</v>
      </c>
      <c r="E50" s="26">
        <f>E51+E52+E53+E54+E55+E56+E57+E58+E59</f>
        <v>1708.1965299999999</v>
      </c>
      <c r="F50" s="25">
        <f t="shared" si="2"/>
        <v>11.857288339129408</v>
      </c>
      <c r="G50" s="25">
        <f>G51+G52+G53+G54+G55+G56+G57+G58+G59</f>
        <v>23893.9</v>
      </c>
      <c r="H50" s="26">
        <f>H51+H52+H53+H54+H55+H56+H57+H58+H59</f>
        <v>2431.6338799999994</v>
      </c>
      <c r="I50" s="27">
        <f t="shared" si="6"/>
        <v>10.176797760097763</v>
      </c>
      <c r="J50" s="28">
        <f t="shared" si="0"/>
        <v>-723.43734999999947</v>
      </c>
      <c r="K50" s="29">
        <f t="shared" si="7"/>
        <v>70.248919627653834</v>
      </c>
      <c r="L50" s="30"/>
      <c r="M50" s="30"/>
    </row>
    <row r="51" spans="1:13" s="6" customFormat="1" ht="39" customHeight="1" x14ac:dyDescent="0.3">
      <c r="A51" s="45" t="s">
        <v>76</v>
      </c>
      <c r="B51" s="67" t="s">
        <v>77</v>
      </c>
      <c r="C51" s="127">
        <v>11.2</v>
      </c>
      <c r="D51" s="28">
        <v>0.5</v>
      </c>
      <c r="E51" s="35">
        <v>3.6539999999999999</v>
      </c>
      <c r="F51" s="27">
        <f t="shared" si="2"/>
        <v>730.8</v>
      </c>
      <c r="G51" s="28">
        <v>11.2</v>
      </c>
      <c r="H51" s="28">
        <v>8.5000000000000006E-2</v>
      </c>
      <c r="I51" s="27">
        <f t="shared" si="6"/>
        <v>0.75892857142857151</v>
      </c>
      <c r="J51" s="28">
        <f t="shared" si="0"/>
        <v>3.569</v>
      </c>
      <c r="K51" s="29">
        <f t="shared" si="7"/>
        <v>4298.823529411764</v>
      </c>
      <c r="L51" s="30"/>
      <c r="M51" s="30"/>
    </row>
    <row r="52" spans="1:13" s="6" customFormat="1" ht="33.75" customHeight="1" x14ac:dyDescent="0.3">
      <c r="A52" s="45" t="s">
        <v>78</v>
      </c>
      <c r="B52" s="68" t="s">
        <v>79</v>
      </c>
      <c r="C52" s="127">
        <v>182.4</v>
      </c>
      <c r="D52" s="28">
        <v>0</v>
      </c>
      <c r="E52" s="35">
        <v>0</v>
      </c>
      <c r="F52" s="27"/>
      <c r="G52" s="28">
        <v>182.4</v>
      </c>
      <c r="H52" s="28">
        <v>27.082350000000002</v>
      </c>
      <c r="I52" s="27">
        <f t="shared" si="6"/>
        <v>14.84777960526316</v>
      </c>
      <c r="J52" s="28">
        <f t="shared" si="0"/>
        <v>-27.082350000000002</v>
      </c>
      <c r="K52" s="29">
        <f t="shared" si="7"/>
        <v>0</v>
      </c>
      <c r="L52" s="30"/>
      <c r="M52" s="30"/>
    </row>
    <row r="53" spans="1:13" s="6" customFormat="1" ht="36" customHeight="1" x14ac:dyDescent="0.3">
      <c r="A53" s="45" t="s">
        <v>80</v>
      </c>
      <c r="B53" s="68" t="s">
        <v>81</v>
      </c>
      <c r="C53" s="127">
        <v>2.4</v>
      </c>
      <c r="D53" s="28">
        <v>0</v>
      </c>
      <c r="E53" s="35">
        <v>0</v>
      </c>
      <c r="F53" s="27"/>
      <c r="G53" s="28">
        <v>2.4</v>
      </c>
      <c r="H53" s="28">
        <v>0</v>
      </c>
      <c r="I53" s="27">
        <f t="shared" si="6"/>
        <v>0</v>
      </c>
      <c r="J53" s="28">
        <f t="shared" si="0"/>
        <v>0</v>
      </c>
      <c r="K53" s="29"/>
      <c r="L53" s="30"/>
      <c r="M53" s="30"/>
    </row>
    <row r="54" spans="1:13" s="6" customFormat="1" ht="38.25" customHeight="1" x14ac:dyDescent="0.3">
      <c r="A54" s="45" t="s">
        <v>82</v>
      </c>
      <c r="B54" s="68" t="s">
        <v>83</v>
      </c>
      <c r="C54" s="127">
        <v>0</v>
      </c>
      <c r="D54" s="28">
        <v>0</v>
      </c>
      <c r="E54" s="35">
        <v>0</v>
      </c>
      <c r="F54" s="27"/>
      <c r="G54" s="28">
        <v>0</v>
      </c>
      <c r="H54" s="28">
        <v>0</v>
      </c>
      <c r="I54" s="27"/>
      <c r="J54" s="28">
        <f t="shared" si="0"/>
        <v>0</v>
      </c>
      <c r="K54" s="29"/>
      <c r="L54" s="30"/>
      <c r="M54" s="30"/>
    </row>
    <row r="55" spans="1:13" s="6" customFormat="1" ht="36" customHeight="1" x14ac:dyDescent="0.3">
      <c r="A55" s="45" t="s">
        <v>84</v>
      </c>
      <c r="B55" s="68" t="s">
        <v>85</v>
      </c>
      <c r="C55" s="127">
        <v>6</v>
      </c>
      <c r="D55" s="28">
        <v>6.5</v>
      </c>
      <c r="E55" s="35">
        <v>2.34</v>
      </c>
      <c r="F55" s="27">
        <f t="shared" si="2"/>
        <v>36</v>
      </c>
      <c r="G55" s="28">
        <v>6</v>
      </c>
      <c r="H55" s="28">
        <v>2.34</v>
      </c>
      <c r="I55" s="27">
        <f>H55/G55*100</f>
        <v>38.999999999999993</v>
      </c>
      <c r="J55" s="28">
        <f t="shared" si="0"/>
        <v>0</v>
      </c>
      <c r="K55" s="29">
        <f>E55/H55*100</f>
        <v>100</v>
      </c>
      <c r="L55" s="30"/>
      <c r="M55" s="30"/>
    </row>
    <row r="56" spans="1:13" s="6" customFormat="1" ht="51" customHeight="1" x14ac:dyDescent="0.3">
      <c r="A56" s="45" t="s">
        <v>86</v>
      </c>
      <c r="B56" s="68" t="s">
        <v>87</v>
      </c>
      <c r="C56" s="127">
        <v>1308.9000000000001</v>
      </c>
      <c r="D56" s="28">
        <v>489.8</v>
      </c>
      <c r="E56" s="35">
        <v>46.53</v>
      </c>
      <c r="F56" s="27">
        <f t="shared" si="2"/>
        <v>9.4997958350347069</v>
      </c>
      <c r="G56" s="28">
        <v>1308.9000000000001</v>
      </c>
      <c r="H56" s="28">
        <v>66.736900000000006</v>
      </c>
      <c r="I56" s="27">
        <f>H56/G56*100</f>
        <v>5.0987011994804803</v>
      </c>
      <c r="J56" s="28">
        <f t="shared" si="0"/>
        <v>-20.206900000000005</v>
      </c>
      <c r="K56" s="29">
        <f>E56/H56*100</f>
        <v>69.721548348814522</v>
      </c>
      <c r="L56" s="30"/>
      <c r="M56" s="30"/>
    </row>
    <row r="57" spans="1:13" s="6" customFormat="1" ht="36" customHeight="1" x14ac:dyDescent="0.3">
      <c r="A57" s="45" t="s">
        <v>88</v>
      </c>
      <c r="B57" s="68" t="s">
        <v>89</v>
      </c>
      <c r="C57" s="127">
        <v>7486.7</v>
      </c>
      <c r="D57" s="28">
        <v>3127.4</v>
      </c>
      <c r="E57" s="35">
        <v>500</v>
      </c>
      <c r="F57" s="27">
        <f t="shared" si="2"/>
        <v>15.987721429941804</v>
      </c>
      <c r="G57" s="28">
        <v>7486.7</v>
      </c>
      <c r="H57" s="28">
        <v>1000</v>
      </c>
      <c r="I57" s="27">
        <f>H57/G57*100</f>
        <v>13.357019781746295</v>
      </c>
      <c r="J57" s="28">
        <f t="shared" si="0"/>
        <v>-500</v>
      </c>
      <c r="K57" s="29">
        <f>E57/H57*100</f>
        <v>50</v>
      </c>
      <c r="L57" s="30"/>
      <c r="M57" s="30"/>
    </row>
    <row r="58" spans="1:13" s="6" customFormat="1" ht="34.5" customHeight="1" x14ac:dyDescent="0.3">
      <c r="A58" s="45" t="s">
        <v>90</v>
      </c>
      <c r="B58" s="68" t="s">
        <v>91</v>
      </c>
      <c r="C58" s="127">
        <v>11742.2</v>
      </c>
      <c r="D58" s="28">
        <v>9695.6</v>
      </c>
      <c r="E58" s="35">
        <v>1055</v>
      </c>
      <c r="F58" s="27">
        <f t="shared" si="2"/>
        <v>10.881224472956804</v>
      </c>
      <c r="G58" s="28">
        <v>11742.2</v>
      </c>
      <c r="H58" s="28">
        <v>1076.4949999999999</v>
      </c>
      <c r="I58" s="27">
        <f>H58/G58*100</f>
        <v>9.167745396944353</v>
      </c>
      <c r="J58" s="28">
        <f t="shared" si="0"/>
        <v>-21.494999999999891</v>
      </c>
      <c r="K58" s="29">
        <f>E58/H58*100</f>
        <v>98.003242002981906</v>
      </c>
      <c r="L58" s="30"/>
      <c r="M58" s="30"/>
    </row>
    <row r="59" spans="1:13" s="6" customFormat="1" ht="35.25" customHeight="1" x14ac:dyDescent="0.3">
      <c r="A59" s="45" t="s">
        <v>92</v>
      </c>
      <c r="B59" s="69" t="s">
        <v>93</v>
      </c>
      <c r="C59" s="127">
        <v>3154.1</v>
      </c>
      <c r="D59" s="28">
        <v>1086.5</v>
      </c>
      <c r="E59" s="35">
        <v>100.67252999999999</v>
      </c>
      <c r="F59" s="27">
        <f t="shared" si="2"/>
        <v>9.2657643810400376</v>
      </c>
      <c r="G59" s="28">
        <v>3154.1</v>
      </c>
      <c r="H59" s="28">
        <v>258.89463000000001</v>
      </c>
      <c r="I59" s="27">
        <f>H59/G59*100</f>
        <v>8.2081934624774107</v>
      </c>
      <c r="J59" s="28">
        <f t="shared" si="0"/>
        <v>-158.22210000000001</v>
      </c>
      <c r="K59" s="29">
        <f>E59/H59*100</f>
        <v>38.885522654525509</v>
      </c>
      <c r="L59" s="30"/>
      <c r="M59" s="30"/>
    </row>
    <row r="60" spans="1:13" s="6" customFormat="1" ht="25.5" customHeight="1" x14ac:dyDescent="0.3">
      <c r="A60" s="70">
        <v>22020000</v>
      </c>
      <c r="B60" s="71" t="s">
        <v>94</v>
      </c>
      <c r="C60" s="124"/>
      <c r="D60" s="40"/>
      <c r="E60" s="41"/>
      <c r="F60" s="27"/>
      <c r="G60" s="40"/>
      <c r="H60" s="26"/>
      <c r="I60" s="27"/>
      <c r="J60" s="28">
        <f t="shared" si="0"/>
        <v>0</v>
      </c>
      <c r="K60" s="29"/>
      <c r="L60" s="42"/>
      <c r="M60" s="42"/>
    </row>
    <row r="61" spans="1:13" s="6" customFormat="1" ht="53.25" customHeight="1" x14ac:dyDescent="0.25">
      <c r="A61" s="23" t="s">
        <v>95</v>
      </c>
      <c r="B61" s="24" t="s">
        <v>96</v>
      </c>
      <c r="C61" s="126">
        <f>C62</f>
        <v>6527.6</v>
      </c>
      <c r="D61" s="72">
        <f>D62</f>
        <v>5872.2</v>
      </c>
      <c r="E61" s="56">
        <f>E62</f>
        <v>427.78100999999998</v>
      </c>
      <c r="F61" s="139">
        <f t="shared" si="2"/>
        <v>7.2848508225196689</v>
      </c>
      <c r="G61" s="72">
        <f>G62</f>
        <v>6527.6</v>
      </c>
      <c r="H61" s="56">
        <f>H62</f>
        <v>873.04105000000004</v>
      </c>
      <c r="I61" s="27">
        <f t="shared" ref="I61:I92" si="8">H61/G61*100</f>
        <v>13.374610117041485</v>
      </c>
      <c r="J61" s="28">
        <f t="shared" si="0"/>
        <v>-445.26004000000006</v>
      </c>
      <c r="K61" s="29">
        <f t="shared" ref="K61:K92" si="9">E61/H61*100</f>
        <v>48.998957150983898</v>
      </c>
      <c r="L61" s="21"/>
      <c r="M61" s="21"/>
    </row>
    <row r="62" spans="1:13" s="6" customFormat="1" ht="54.75" customHeight="1" x14ac:dyDescent="0.3">
      <c r="A62" s="58" t="s">
        <v>97</v>
      </c>
      <c r="B62" s="59" t="s">
        <v>98</v>
      </c>
      <c r="C62" s="127">
        <v>6527.6</v>
      </c>
      <c r="D62" s="60">
        <v>5872.2</v>
      </c>
      <c r="E62" s="35">
        <v>427.78100999999998</v>
      </c>
      <c r="F62" s="27">
        <f t="shared" si="2"/>
        <v>7.2848508225196689</v>
      </c>
      <c r="G62" s="60">
        <v>6527.6</v>
      </c>
      <c r="H62" s="28">
        <v>873.04105000000004</v>
      </c>
      <c r="I62" s="27">
        <f t="shared" si="8"/>
        <v>13.374610117041485</v>
      </c>
      <c r="J62" s="28">
        <f t="shared" si="0"/>
        <v>-445.26004000000006</v>
      </c>
      <c r="K62" s="29">
        <f t="shared" si="9"/>
        <v>48.998957150983898</v>
      </c>
      <c r="L62" s="63"/>
      <c r="M62" s="63"/>
    </row>
    <row r="63" spans="1:13" s="6" customFormat="1" ht="21.75" customHeight="1" x14ac:dyDescent="0.3">
      <c r="A63" s="23">
        <v>22090000</v>
      </c>
      <c r="B63" s="24" t="s">
        <v>99</v>
      </c>
      <c r="C63" s="124">
        <v>14270.1</v>
      </c>
      <c r="D63" s="40">
        <v>1137.5999999999999</v>
      </c>
      <c r="E63" s="40">
        <v>19.667839999999998</v>
      </c>
      <c r="F63" s="40">
        <f t="shared" si="2"/>
        <v>1.7288888888888889</v>
      </c>
      <c r="G63" s="40">
        <v>14270.1</v>
      </c>
      <c r="H63" s="25">
        <v>24.533459999999998</v>
      </c>
      <c r="I63" s="27">
        <f t="shared" si="8"/>
        <v>0.17192213088906172</v>
      </c>
      <c r="J63" s="28">
        <f t="shared" si="0"/>
        <v>-4.8656199999999998</v>
      </c>
      <c r="K63" s="29">
        <f t="shared" si="9"/>
        <v>80.167412179121897</v>
      </c>
      <c r="L63" s="42"/>
      <c r="M63" s="42"/>
    </row>
    <row r="64" spans="1:13" s="6" customFormat="1" ht="25.5" customHeight="1" x14ac:dyDescent="0.3">
      <c r="A64" s="14" t="s">
        <v>100</v>
      </c>
      <c r="B64" s="66" t="s">
        <v>101</v>
      </c>
      <c r="C64" s="126">
        <f>C66+C65</f>
        <v>321.89999999999998</v>
      </c>
      <c r="D64" s="72">
        <f>D66+D65</f>
        <v>139.20000000000002</v>
      </c>
      <c r="E64" s="54">
        <f>E66+E65</f>
        <v>20.87022</v>
      </c>
      <c r="F64" s="54">
        <f t="shared" si="2"/>
        <v>14.992974137931034</v>
      </c>
      <c r="G64" s="72">
        <f>G66+G65</f>
        <v>321.89999999999998</v>
      </c>
      <c r="H64" s="26">
        <f>H66+H65</f>
        <v>75.559650000000005</v>
      </c>
      <c r="I64" s="27">
        <f t="shared" si="8"/>
        <v>23.473019571295435</v>
      </c>
      <c r="J64" s="28">
        <f t="shared" si="0"/>
        <v>-54.689430000000002</v>
      </c>
      <c r="K64" s="29">
        <f t="shared" si="9"/>
        <v>27.620853193470325</v>
      </c>
      <c r="L64" s="21"/>
      <c r="M64" s="21"/>
    </row>
    <row r="65" spans="1:13" s="6" customFormat="1" ht="24.75" customHeight="1" x14ac:dyDescent="0.3">
      <c r="A65" s="31" t="s">
        <v>102</v>
      </c>
      <c r="B65" s="32" t="s">
        <v>68</v>
      </c>
      <c r="C65" s="125">
        <v>318.89999999999998</v>
      </c>
      <c r="D65" s="37">
        <v>137.30000000000001</v>
      </c>
      <c r="E65" s="35">
        <v>20.87022</v>
      </c>
      <c r="F65" s="27">
        <f t="shared" si="2"/>
        <v>15.200451565914056</v>
      </c>
      <c r="G65" s="37">
        <v>318.89999999999998</v>
      </c>
      <c r="H65" s="37">
        <v>74.73348</v>
      </c>
      <c r="I65" s="27">
        <f t="shared" si="8"/>
        <v>23.434769520225778</v>
      </c>
      <c r="J65" s="28">
        <f t="shared" si="0"/>
        <v>-53.863259999999997</v>
      </c>
      <c r="K65" s="29">
        <f t="shared" si="9"/>
        <v>27.926198539128649</v>
      </c>
      <c r="L65" s="39"/>
      <c r="M65" s="39"/>
    </row>
    <row r="66" spans="1:13" s="6" customFormat="1" ht="57" customHeight="1" x14ac:dyDescent="0.3">
      <c r="A66" s="23">
        <v>24030000</v>
      </c>
      <c r="B66" s="73" t="s">
        <v>103</v>
      </c>
      <c r="C66" s="124">
        <v>3</v>
      </c>
      <c r="D66" s="40">
        <v>1.9</v>
      </c>
      <c r="E66" s="40">
        <v>0</v>
      </c>
      <c r="F66" s="40">
        <f t="shared" si="2"/>
        <v>0</v>
      </c>
      <c r="G66" s="40">
        <v>3</v>
      </c>
      <c r="H66" s="40">
        <v>0.82616999999999996</v>
      </c>
      <c r="I66" s="27">
        <f t="shared" si="8"/>
        <v>27.538999999999998</v>
      </c>
      <c r="J66" s="28">
        <f t="shared" si="0"/>
        <v>-0.82616999999999996</v>
      </c>
      <c r="K66" s="29">
        <f t="shared" si="9"/>
        <v>0</v>
      </c>
      <c r="L66" s="42"/>
      <c r="M66" s="42"/>
    </row>
    <row r="67" spans="1:13" s="6" customFormat="1" ht="93" customHeight="1" x14ac:dyDescent="0.3">
      <c r="A67" s="58">
        <v>31010200</v>
      </c>
      <c r="B67" s="32" t="s">
        <v>104</v>
      </c>
      <c r="C67" s="127">
        <v>43.4</v>
      </c>
      <c r="D67" s="60">
        <v>67.7</v>
      </c>
      <c r="E67" s="35">
        <v>10.502700000000001</v>
      </c>
      <c r="F67" s="27">
        <f t="shared" si="2"/>
        <v>15.513589364844904</v>
      </c>
      <c r="G67" s="60">
        <v>43.4</v>
      </c>
      <c r="H67" s="60">
        <v>12.66014</v>
      </c>
      <c r="I67" s="27">
        <f t="shared" si="8"/>
        <v>29.17082949308756</v>
      </c>
      <c r="J67" s="28">
        <f t="shared" si="0"/>
        <v>-2.1574399999999994</v>
      </c>
      <c r="K67" s="29">
        <f t="shared" si="9"/>
        <v>82.958798243937267</v>
      </c>
      <c r="L67" s="63"/>
      <c r="M67" s="63"/>
    </row>
    <row r="68" spans="1:13" s="6" customFormat="1" ht="55.5" hidden="1" customHeight="1" x14ac:dyDescent="0.3">
      <c r="A68" s="74">
        <v>24110900</v>
      </c>
      <c r="B68" s="75" t="s">
        <v>105</v>
      </c>
      <c r="C68" s="127"/>
      <c r="D68" s="76"/>
      <c r="E68" s="35"/>
      <c r="F68" s="27" t="e">
        <f t="shared" si="2"/>
        <v>#DIV/0!</v>
      </c>
      <c r="G68" s="76"/>
      <c r="H68" s="28"/>
      <c r="I68" s="27" t="e">
        <f t="shared" si="8"/>
        <v>#DIV/0!</v>
      </c>
      <c r="J68" s="28">
        <f t="shared" si="0"/>
        <v>0</v>
      </c>
      <c r="K68" s="29" t="e">
        <f t="shared" si="9"/>
        <v>#DIV/0!</v>
      </c>
      <c r="L68" s="77"/>
      <c r="M68" s="77"/>
    </row>
    <row r="69" spans="1:13" s="6" customFormat="1" ht="15" hidden="1" customHeight="1" x14ac:dyDescent="0.3">
      <c r="A69" s="23" t="s">
        <v>106</v>
      </c>
      <c r="B69" s="24" t="s">
        <v>107</v>
      </c>
      <c r="C69" s="124" t="s">
        <v>22</v>
      </c>
      <c r="D69" s="40" t="s">
        <v>22</v>
      </c>
      <c r="E69" s="35" t="s">
        <v>22</v>
      </c>
      <c r="F69" s="27" t="e">
        <f t="shared" si="2"/>
        <v>#VALUE!</v>
      </c>
      <c r="G69" s="40" t="s">
        <v>22</v>
      </c>
      <c r="H69" s="25" t="s">
        <v>22</v>
      </c>
      <c r="I69" s="27" t="e">
        <f t="shared" si="8"/>
        <v>#VALUE!</v>
      </c>
      <c r="J69" s="28" t="e">
        <f t="shared" si="0"/>
        <v>#VALUE!</v>
      </c>
      <c r="K69" s="29" t="e">
        <f t="shared" si="9"/>
        <v>#VALUE!</v>
      </c>
      <c r="L69" s="42"/>
      <c r="M69" s="42"/>
    </row>
    <row r="70" spans="1:13" s="6" customFormat="1" ht="15" hidden="1" customHeight="1" x14ac:dyDescent="0.3">
      <c r="A70" s="58"/>
      <c r="B70" s="59" t="s">
        <v>108</v>
      </c>
      <c r="C70" s="127" t="s">
        <v>22</v>
      </c>
      <c r="D70" s="60" t="s">
        <v>22</v>
      </c>
      <c r="E70" s="35" t="s">
        <v>22</v>
      </c>
      <c r="F70" s="27" t="e">
        <f t="shared" si="2"/>
        <v>#VALUE!</v>
      </c>
      <c r="G70" s="60" t="s">
        <v>22</v>
      </c>
      <c r="H70" s="28" t="s">
        <v>22</v>
      </c>
      <c r="I70" s="27" t="e">
        <f t="shared" si="8"/>
        <v>#VALUE!</v>
      </c>
      <c r="J70" s="28" t="e">
        <f t="shared" ref="J70:J94" si="10">E70-H70</f>
        <v>#VALUE!</v>
      </c>
      <c r="K70" s="29" t="e">
        <f t="shared" si="9"/>
        <v>#VALUE!</v>
      </c>
      <c r="L70" s="63"/>
      <c r="M70" s="63"/>
    </row>
    <row r="71" spans="1:13" s="6" customFormat="1" ht="15" hidden="1" customHeight="1" x14ac:dyDescent="0.3">
      <c r="A71" s="58"/>
      <c r="B71" s="59" t="s">
        <v>109</v>
      </c>
      <c r="C71" s="127"/>
      <c r="D71" s="60"/>
      <c r="E71" s="35"/>
      <c r="F71" s="27" t="e">
        <f t="shared" ref="F71:F92" si="11">E71/D71*100</f>
        <v>#DIV/0!</v>
      </c>
      <c r="G71" s="60"/>
      <c r="H71" s="28"/>
      <c r="I71" s="27" t="e">
        <f t="shared" si="8"/>
        <v>#DIV/0!</v>
      </c>
      <c r="J71" s="28">
        <f t="shared" si="10"/>
        <v>0</v>
      </c>
      <c r="K71" s="29" t="e">
        <f t="shared" si="9"/>
        <v>#DIV/0!</v>
      </c>
      <c r="L71" s="63"/>
      <c r="M71" s="63"/>
    </row>
    <row r="72" spans="1:13" s="6" customFormat="1" ht="15" hidden="1" customHeight="1" x14ac:dyDescent="0.3">
      <c r="A72" s="58"/>
      <c r="B72" s="59" t="s">
        <v>110</v>
      </c>
      <c r="C72" s="127" t="s">
        <v>22</v>
      </c>
      <c r="D72" s="60" t="s">
        <v>22</v>
      </c>
      <c r="E72" s="35" t="s">
        <v>22</v>
      </c>
      <c r="F72" s="27" t="e">
        <f t="shared" si="11"/>
        <v>#VALUE!</v>
      </c>
      <c r="G72" s="60" t="s">
        <v>22</v>
      </c>
      <c r="H72" s="28" t="s">
        <v>22</v>
      </c>
      <c r="I72" s="27" t="e">
        <f t="shared" si="8"/>
        <v>#VALUE!</v>
      </c>
      <c r="J72" s="28" t="e">
        <f t="shared" si="10"/>
        <v>#VALUE!</v>
      </c>
      <c r="K72" s="29" t="e">
        <f t="shared" si="9"/>
        <v>#VALUE!</v>
      </c>
      <c r="L72" s="63"/>
      <c r="M72" s="63"/>
    </row>
    <row r="73" spans="1:13" s="6" customFormat="1" ht="15" hidden="1" customHeight="1" x14ac:dyDescent="0.3">
      <c r="A73" s="58" t="s">
        <v>22</v>
      </c>
      <c r="B73" s="59" t="s">
        <v>111</v>
      </c>
      <c r="C73" s="127" t="s">
        <v>22</v>
      </c>
      <c r="D73" s="60" t="s">
        <v>22</v>
      </c>
      <c r="E73" s="35" t="s">
        <v>22</v>
      </c>
      <c r="F73" s="27" t="e">
        <f t="shared" si="11"/>
        <v>#VALUE!</v>
      </c>
      <c r="G73" s="60" t="s">
        <v>22</v>
      </c>
      <c r="H73" s="28" t="s">
        <v>22</v>
      </c>
      <c r="I73" s="27" t="e">
        <f t="shared" si="8"/>
        <v>#VALUE!</v>
      </c>
      <c r="J73" s="28" t="e">
        <f t="shared" si="10"/>
        <v>#VALUE!</v>
      </c>
      <c r="K73" s="29" t="e">
        <f t="shared" si="9"/>
        <v>#VALUE!</v>
      </c>
      <c r="L73" s="63"/>
      <c r="M73" s="63"/>
    </row>
    <row r="74" spans="1:13" s="6" customFormat="1" ht="15" hidden="1" customHeight="1" x14ac:dyDescent="0.3">
      <c r="A74" s="58" t="s">
        <v>22</v>
      </c>
      <c r="B74" s="59" t="s">
        <v>112</v>
      </c>
      <c r="C74" s="127" t="s">
        <v>22</v>
      </c>
      <c r="D74" s="60" t="s">
        <v>22</v>
      </c>
      <c r="E74" s="35" t="s">
        <v>22</v>
      </c>
      <c r="F74" s="27" t="e">
        <f t="shared" si="11"/>
        <v>#VALUE!</v>
      </c>
      <c r="G74" s="60" t="s">
        <v>22</v>
      </c>
      <c r="H74" s="28" t="s">
        <v>22</v>
      </c>
      <c r="I74" s="27" t="e">
        <f t="shared" si="8"/>
        <v>#VALUE!</v>
      </c>
      <c r="J74" s="28" t="e">
        <f t="shared" si="10"/>
        <v>#VALUE!</v>
      </c>
      <c r="K74" s="29" t="e">
        <f t="shared" si="9"/>
        <v>#VALUE!</v>
      </c>
      <c r="L74" s="63"/>
      <c r="M74" s="63"/>
    </row>
    <row r="75" spans="1:13" s="6" customFormat="1" ht="15" hidden="1" customHeight="1" x14ac:dyDescent="0.3">
      <c r="A75" s="58" t="s">
        <v>22</v>
      </c>
      <c r="B75" s="59" t="s">
        <v>113</v>
      </c>
      <c r="C75" s="127" t="s">
        <v>22</v>
      </c>
      <c r="D75" s="60" t="s">
        <v>22</v>
      </c>
      <c r="E75" s="35" t="s">
        <v>22</v>
      </c>
      <c r="F75" s="27" t="e">
        <f t="shared" si="11"/>
        <v>#VALUE!</v>
      </c>
      <c r="G75" s="60" t="s">
        <v>22</v>
      </c>
      <c r="H75" s="28" t="s">
        <v>22</v>
      </c>
      <c r="I75" s="27" t="e">
        <f t="shared" si="8"/>
        <v>#VALUE!</v>
      </c>
      <c r="J75" s="28" t="e">
        <f t="shared" si="10"/>
        <v>#VALUE!</v>
      </c>
      <c r="K75" s="29" t="e">
        <f t="shared" si="9"/>
        <v>#VALUE!</v>
      </c>
      <c r="L75" s="63"/>
      <c r="M75" s="63"/>
    </row>
    <row r="76" spans="1:13" s="6" customFormat="1" ht="15" hidden="1" customHeight="1" x14ac:dyDescent="0.3">
      <c r="A76" s="58" t="s">
        <v>22</v>
      </c>
      <c r="B76" s="59" t="s">
        <v>114</v>
      </c>
      <c r="C76" s="127" t="s">
        <v>22</v>
      </c>
      <c r="D76" s="60" t="s">
        <v>22</v>
      </c>
      <c r="E76" s="35" t="s">
        <v>22</v>
      </c>
      <c r="F76" s="27" t="e">
        <f t="shared" si="11"/>
        <v>#VALUE!</v>
      </c>
      <c r="G76" s="60" t="s">
        <v>22</v>
      </c>
      <c r="H76" s="28" t="s">
        <v>22</v>
      </c>
      <c r="I76" s="27" t="e">
        <f t="shared" si="8"/>
        <v>#VALUE!</v>
      </c>
      <c r="J76" s="28" t="e">
        <f t="shared" si="10"/>
        <v>#VALUE!</v>
      </c>
      <c r="K76" s="29" t="e">
        <f t="shared" si="9"/>
        <v>#VALUE!</v>
      </c>
      <c r="L76" s="63"/>
      <c r="M76" s="63"/>
    </row>
    <row r="77" spans="1:13" s="22" customFormat="1" ht="12.75" hidden="1" customHeight="1" x14ac:dyDescent="0.3">
      <c r="A77" s="14" t="s">
        <v>115</v>
      </c>
      <c r="B77" s="53" t="s">
        <v>116</v>
      </c>
      <c r="C77" s="126" t="s">
        <v>22</v>
      </c>
      <c r="D77" s="54" t="s">
        <v>22</v>
      </c>
      <c r="E77" s="35" t="s">
        <v>22</v>
      </c>
      <c r="F77" s="27" t="e">
        <f t="shared" si="11"/>
        <v>#VALUE!</v>
      </c>
      <c r="G77" s="54" t="s">
        <v>22</v>
      </c>
      <c r="H77" s="72" t="s">
        <v>22</v>
      </c>
      <c r="I77" s="27" t="e">
        <f t="shared" si="8"/>
        <v>#VALUE!</v>
      </c>
      <c r="J77" s="28" t="e">
        <f t="shared" si="10"/>
        <v>#VALUE!</v>
      </c>
      <c r="K77" s="29" t="e">
        <f t="shared" si="9"/>
        <v>#VALUE!</v>
      </c>
      <c r="L77" s="57"/>
      <c r="M77" s="57"/>
    </row>
    <row r="78" spans="1:13" s="6" customFormat="1" ht="12.75" hidden="1" customHeight="1" x14ac:dyDescent="0.3">
      <c r="A78" s="23" t="s">
        <v>117</v>
      </c>
      <c r="B78" s="24" t="s">
        <v>118</v>
      </c>
      <c r="C78" s="124" t="s">
        <v>22</v>
      </c>
      <c r="D78" s="40" t="s">
        <v>22</v>
      </c>
      <c r="E78" s="35" t="s">
        <v>22</v>
      </c>
      <c r="F78" s="27" t="e">
        <f t="shared" si="11"/>
        <v>#VALUE!</v>
      </c>
      <c r="G78" s="40" t="s">
        <v>22</v>
      </c>
      <c r="H78" s="25" t="s">
        <v>22</v>
      </c>
      <c r="I78" s="27" t="e">
        <f t="shared" si="8"/>
        <v>#VALUE!</v>
      </c>
      <c r="J78" s="28" t="e">
        <f t="shared" si="10"/>
        <v>#VALUE!</v>
      </c>
      <c r="K78" s="29" t="e">
        <f t="shared" si="9"/>
        <v>#VALUE!</v>
      </c>
      <c r="L78" s="42"/>
      <c r="M78" s="42"/>
    </row>
    <row r="79" spans="1:13" s="6" customFormat="1" ht="46.5" hidden="1" customHeight="1" x14ac:dyDescent="0.3">
      <c r="A79" s="31" t="s">
        <v>119</v>
      </c>
      <c r="B79" s="32" t="s">
        <v>120</v>
      </c>
      <c r="C79" s="125" t="s">
        <v>22</v>
      </c>
      <c r="D79" s="37" t="s">
        <v>22</v>
      </c>
      <c r="E79" s="35" t="s">
        <v>22</v>
      </c>
      <c r="F79" s="27" t="e">
        <f t="shared" si="11"/>
        <v>#VALUE!</v>
      </c>
      <c r="G79" s="37" t="s">
        <v>22</v>
      </c>
      <c r="H79" s="33" t="s">
        <v>22</v>
      </c>
      <c r="I79" s="27" t="e">
        <f t="shared" si="8"/>
        <v>#VALUE!</v>
      </c>
      <c r="J79" s="28" t="e">
        <f t="shared" si="10"/>
        <v>#VALUE!</v>
      </c>
      <c r="K79" s="29" t="e">
        <f t="shared" si="9"/>
        <v>#VALUE!</v>
      </c>
      <c r="L79" s="39"/>
      <c r="M79" s="39"/>
    </row>
    <row r="80" spans="1:13" s="6" customFormat="1" ht="28.5" hidden="1" customHeight="1" x14ac:dyDescent="0.3">
      <c r="A80" s="23" t="s">
        <v>121</v>
      </c>
      <c r="B80" s="24" t="s">
        <v>122</v>
      </c>
      <c r="C80" s="124" t="s">
        <v>22</v>
      </c>
      <c r="D80" s="40" t="s">
        <v>22</v>
      </c>
      <c r="E80" s="35" t="s">
        <v>22</v>
      </c>
      <c r="F80" s="27" t="e">
        <f t="shared" si="11"/>
        <v>#VALUE!</v>
      </c>
      <c r="G80" s="40" t="s">
        <v>22</v>
      </c>
      <c r="H80" s="25" t="s">
        <v>22</v>
      </c>
      <c r="I80" s="27" t="e">
        <f t="shared" si="8"/>
        <v>#VALUE!</v>
      </c>
      <c r="J80" s="28" t="e">
        <f t="shared" si="10"/>
        <v>#VALUE!</v>
      </c>
      <c r="K80" s="29" t="e">
        <f t="shared" si="9"/>
        <v>#VALUE!</v>
      </c>
      <c r="L80" s="42"/>
      <c r="M80" s="42"/>
    </row>
    <row r="81" spans="1:13" s="6" customFormat="1" ht="18" hidden="1" customHeight="1" x14ac:dyDescent="0.3">
      <c r="A81" s="31" t="s">
        <v>123</v>
      </c>
      <c r="B81" s="32" t="s">
        <v>124</v>
      </c>
      <c r="C81" s="125" t="s">
        <v>22</v>
      </c>
      <c r="D81" s="37" t="s">
        <v>22</v>
      </c>
      <c r="E81" s="35" t="s">
        <v>22</v>
      </c>
      <c r="F81" s="27" t="e">
        <f t="shared" si="11"/>
        <v>#VALUE!</v>
      </c>
      <c r="G81" s="37" t="s">
        <v>22</v>
      </c>
      <c r="H81" s="33" t="s">
        <v>22</v>
      </c>
      <c r="I81" s="27" t="e">
        <f t="shared" si="8"/>
        <v>#VALUE!</v>
      </c>
      <c r="J81" s="28" t="e">
        <f t="shared" si="10"/>
        <v>#VALUE!</v>
      </c>
      <c r="K81" s="29" t="e">
        <f t="shared" si="9"/>
        <v>#VALUE!</v>
      </c>
      <c r="L81" s="39"/>
      <c r="M81" s="39"/>
    </row>
    <row r="82" spans="1:13" s="22" customFormat="1" ht="12.75" hidden="1" customHeight="1" x14ac:dyDescent="0.3">
      <c r="A82" s="14" t="s">
        <v>125</v>
      </c>
      <c r="B82" s="53" t="s">
        <v>126</v>
      </c>
      <c r="C82" s="126" t="s">
        <v>22</v>
      </c>
      <c r="D82" s="54" t="s">
        <v>22</v>
      </c>
      <c r="E82" s="35" t="s">
        <v>22</v>
      </c>
      <c r="F82" s="27" t="e">
        <f t="shared" si="11"/>
        <v>#VALUE!</v>
      </c>
      <c r="G82" s="54" t="s">
        <v>22</v>
      </c>
      <c r="H82" s="72" t="s">
        <v>22</v>
      </c>
      <c r="I82" s="27" t="e">
        <f t="shared" si="8"/>
        <v>#VALUE!</v>
      </c>
      <c r="J82" s="28" t="e">
        <f t="shared" si="10"/>
        <v>#VALUE!</v>
      </c>
      <c r="K82" s="29" t="e">
        <f t="shared" si="9"/>
        <v>#VALUE!</v>
      </c>
      <c r="L82" s="57"/>
      <c r="M82" s="57"/>
    </row>
    <row r="83" spans="1:13" s="6" customFormat="1" ht="12.75" hidden="1" customHeight="1" x14ac:dyDescent="0.3">
      <c r="A83" s="23" t="s">
        <v>127</v>
      </c>
      <c r="B83" s="24" t="s">
        <v>128</v>
      </c>
      <c r="C83" s="124" t="s">
        <v>22</v>
      </c>
      <c r="D83" s="40" t="s">
        <v>22</v>
      </c>
      <c r="E83" s="35" t="s">
        <v>22</v>
      </c>
      <c r="F83" s="27" t="e">
        <f t="shared" si="11"/>
        <v>#VALUE!</v>
      </c>
      <c r="G83" s="40" t="s">
        <v>22</v>
      </c>
      <c r="H83" s="25" t="s">
        <v>22</v>
      </c>
      <c r="I83" s="27" t="e">
        <f t="shared" si="8"/>
        <v>#VALUE!</v>
      </c>
      <c r="J83" s="28" t="e">
        <f t="shared" si="10"/>
        <v>#VALUE!</v>
      </c>
      <c r="K83" s="29" t="e">
        <f t="shared" si="9"/>
        <v>#VALUE!</v>
      </c>
      <c r="L83" s="42"/>
      <c r="M83" s="42"/>
    </row>
    <row r="84" spans="1:13" s="6" customFormat="1" ht="51" hidden="1" customHeight="1" x14ac:dyDescent="0.3">
      <c r="A84" s="31" t="s">
        <v>129</v>
      </c>
      <c r="B84" s="32" t="s">
        <v>130</v>
      </c>
      <c r="C84" s="125" t="s">
        <v>22</v>
      </c>
      <c r="D84" s="37" t="s">
        <v>22</v>
      </c>
      <c r="E84" s="35" t="s">
        <v>22</v>
      </c>
      <c r="F84" s="27" t="e">
        <f t="shared" si="11"/>
        <v>#VALUE!</v>
      </c>
      <c r="G84" s="37" t="s">
        <v>22</v>
      </c>
      <c r="H84" s="33" t="s">
        <v>22</v>
      </c>
      <c r="I84" s="27" t="e">
        <f t="shared" si="8"/>
        <v>#VALUE!</v>
      </c>
      <c r="J84" s="28" t="e">
        <f t="shared" si="10"/>
        <v>#VALUE!</v>
      </c>
      <c r="K84" s="29" t="e">
        <f t="shared" si="9"/>
        <v>#VALUE!</v>
      </c>
      <c r="L84" s="39"/>
      <c r="M84" s="39"/>
    </row>
    <row r="85" spans="1:13" s="6" customFormat="1" ht="68.25" hidden="1" customHeight="1" x14ac:dyDescent="0.3">
      <c r="A85" s="58" t="s">
        <v>131</v>
      </c>
      <c r="B85" s="59" t="s">
        <v>132</v>
      </c>
      <c r="C85" s="127" t="s">
        <v>22</v>
      </c>
      <c r="D85" s="60" t="s">
        <v>22</v>
      </c>
      <c r="E85" s="35" t="s">
        <v>22</v>
      </c>
      <c r="F85" s="27" t="e">
        <f t="shared" si="11"/>
        <v>#VALUE!</v>
      </c>
      <c r="G85" s="60" t="s">
        <v>22</v>
      </c>
      <c r="H85" s="28" t="s">
        <v>22</v>
      </c>
      <c r="I85" s="27" t="e">
        <f t="shared" si="8"/>
        <v>#VALUE!</v>
      </c>
      <c r="J85" s="28" t="e">
        <f t="shared" si="10"/>
        <v>#VALUE!</v>
      </c>
      <c r="K85" s="29" t="e">
        <f t="shared" si="9"/>
        <v>#VALUE!</v>
      </c>
      <c r="L85" s="63"/>
      <c r="M85" s="63"/>
    </row>
    <row r="86" spans="1:13" s="6" customFormat="1" ht="28.5" hidden="1" customHeight="1" x14ac:dyDescent="0.3">
      <c r="A86" s="58">
        <v>50110002</v>
      </c>
      <c r="B86" s="59" t="s">
        <v>133</v>
      </c>
      <c r="C86" s="127" t="s">
        <v>22</v>
      </c>
      <c r="D86" s="60" t="s">
        <v>22</v>
      </c>
      <c r="E86" s="35" t="s">
        <v>22</v>
      </c>
      <c r="F86" s="27" t="e">
        <f t="shared" si="11"/>
        <v>#VALUE!</v>
      </c>
      <c r="G86" s="60" t="s">
        <v>22</v>
      </c>
      <c r="H86" s="28" t="s">
        <v>22</v>
      </c>
      <c r="I86" s="27" t="e">
        <f t="shared" si="8"/>
        <v>#VALUE!</v>
      </c>
      <c r="J86" s="28" t="e">
        <f t="shared" si="10"/>
        <v>#VALUE!</v>
      </c>
      <c r="K86" s="29" t="e">
        <f t="shared" si="9"/>
        <v>#VALUE!</v>
      </c>
      <c r="L86" s="63"/>
      <c r="M86" s="63"/>
    </row>
    <row r="87" spans="1:13" s="6" customFormat="1" ht="18.75" hidden="1" customHeight="1" x14ac:dyDescent="0.3">
      <c r="A87" s="78">
        <v>50110003</v>
      </c>
      <c r="B87" s="79" t="s">
        <v>134</v>
      </c>
      <c r="C87" s="127" t="s">
        <v>22</v>
      </c>
      <c r="D87" s="28" t="s">
        <v>22</v>
      </c>
      <c r="E87" s="35" t="s">
        <v>22</v>
      </c>
      <c r="F87" s="27" t="e">
        <f t="shared" si="11"/>
        <v>#VALUE!</v>
      </c>
      <c r="G87" s="28" t="s">
        <v>22</v>
      </c>
      <c r="H87" s="28" t="s">
        <v>22</v>
      </c>
      <c r="I87" s="27" t="e">
        <f t="shared" si="8"/>
        <v>#VALUE!</v>
      </c>
      <c r="J87" s="28" t="e">
        <f t="shared" si="10"/>
        <v>#VALUE!</v>
      </c>
      <c r="K87" s="29" t="e">
        <f t="shared" si="9"/>
        <v>#VALUE!</v>
      </c>
      <c r="L87" s="65"/>
      <c r="M87" s="65"/>
    </row>
    <row r="88" spans="1:13" s="6" customFormat="1" ht="15" hidden="1" customHeight="1" x14ac:dyDescent="0.3">
      <c r="A88" s="58">
        <v>50110005</v>
      </c>
      <c r="B88" s="79" t="s">
        <v>135</v>
      </c>
      <c r="C88" s="127" t="s">
        <v>22</v>
      </c>
      <c r="D88" s="60" t="s">
        <v>22</v>
      </c>
      <c r="E88" s="35" t="s">
        <v>22</v>
      </c>
      <c r="F88" s="27" t="e">
        <f t="shared" si="11"/>
        <v>#VALUE!</v>
      </c>
      <c r="G88" s="60" t="s">
        <v>22</v>
      </c>
      <c r="H88" s="28" t="s">
        <v>22</v>
      </c>
      <c r="I88" s="27" t="e">
        <f t="shared" si="8"/>
        <v>#VALUE!</v>
      </c>
      <c r="J88" s="28" t="e">
        <f t="shared" si="10"/>
        <v>#VALUE!</v>
      </c>
      <c r="K88" s="29" t="e">
        <f t="shared" si="9"/>
        <v>#VALUE!</v>
      </c>
      <c r="L88" s="63"/>
      <c r="M88" s="63"/>
    </row>
    <row r="89" spans="1:13" s="6" customFormat="1" ht="15.75" hidden="1" customHeight="1" x14ac:dyDescent="0.3">
      <c r="A89" s="78">
        <v>50110006</v>
      </c>
      <c r="B89" s="79" t="s">
        <v>136</v>
      </c>
      <c r="C89" s="127" t="s">
        <v>22</v>
      </c>
      <c r="D89" s="28" t="s">
        <v>22</v>
      </c>
      <c r="E89" s="35" t="s">
        <v>22</v>
      </c>
      <c r="F89" s="27" t="e">
        <f t="shared" si="11"/>
        <v>#VALUE!</v>
      </c>
      <c r="G89" s="28" t="s">
        <v>22</v>
      </c>
      <c r="H89" s="28" t="s">
        <v>22</v>
      </c>
      <c r="I89" s="27" t="e">
        <f t="shared" si="8"/>
        <v>#VALUE!</v>
      </c>
      <c r="J89" s="28" t="e">
        <f t="shared" si="10"/>
        <v>#VALUE!</v>
      </c>
      <c r="K89" s="29" t="e">
        <f t="shared" si="9"/>
        <v>#VALUE!</v>
      </c>
      <c r="L89" s="65"/>
      <c r="M89" s="65"/>
    </row>
    <row r="90" spans="1:13" s="6" customFormat="1" ht="6" hidden="1" customHeight="1" x14ac:dyDescent="0.3">
      <c r="A90" s="80">
        <v>50110009</v>
      </c>
      <c r="B90" s="59" t="s">
        <v>137</v>
      </c>
      <c r="C90" s="127"/>
      <c r="D90" s="60"/>
      <c r="E90" s="35"/>
      <c r="F90" s="27" t="e">
        <f t="shared" si="11"/>
        <v>#DIV/0!</v>
      </c>
      <c r="G90" s="60"/>
      <c r="H90" s="28"/>
      <c r="I90" s="27" t="e">
        <f t="shared" si="8"/>
        <v>#DIV/0!</v>
      </c>
      <c r="J90" s="28">
        <f t="shared" si="10"/>
        <v>0</v>
      </c>
      <c r="K90" s="29" t="e">
        <f t="shared" si="9"/>
        <v>#DIV/0!</v>
      </c>
      <c r="L90" s="63"/>
      <c r="M90" s="63"/>
    </row>
    <row r="91" spans="1:13" s="6" customFormat="1" ht="0.75" customHeight="1" thickBot="1" x14ac:dyDescent="0.35">
      <c r="A91" s="80"/>
      <c r="B91" s="81"/>
      <c r="C91" s="128"/>
      <c r="D91" s="82">
        <v>0</v>
      </c>
      <c r="E91" s="35"/>
      <c r="F91" s="27" t="e">
        <f t="shared" si="11"/>
        <v>#DIV/0!</v>
      </c>
      <c r="G91" s="82"/>
      <c r="H91" s="83"/>
      <c r="I91" s="27" t="e">
        <f t="shared" si="8"/>
        <v>#DIV/0!</v>
      </c>
      <c r="J91" s="28">
        <f t="shared" si="10"/>
        <v>0</v>
      </c>
      <c r="K91" s="29" t="e">
        <f t="shared" si="9"/>
        <v>#DIV/0!</v>
      </c>
      <c r="L91" s="63"/>
      <c r="M91" s="63"/>
    </row>
    <row r="92" spans="1:13" s="6" customFormat="1" ht="18" hidden="1" customHeight="1" thickBot="1" x14ac:dyDescent="0.35">
      <c r="A92" s="80"/>
      <c r="B92" s="59"/>
      <c r="C92" s="128"/>
      <c r="D92" s="82"/>
      <c r="E92" s="35"/>
      <c r="F92" s="27" t="e">
        <f t="shared" si="11"/>
        <v>#DIV/0!</v>
      </c>
      <c r="G92" s="82"/>
      <c r="H92" s="83"/>
      <c r="I92" s="27" t="e">
        <f t="shared" si="8"/>
        <v>#DIV/0!</v>
      </c>
      <c r="J92" s="28">
        <f t="shared" si="10"/>
        <v>0</v>
      </c>
      <c r="K92" s="29" t="e">
        <f t="shared" si="9"/>
        <v>#DIV/0!</v>
      </c>
      <c r="L92" s="63"/>
      <c r="M92" s="63"/>
    </row>
    <row r="93" spans="1:13" s="6" customFormat="1" ht="40.5" customHeight="1" x14ac:dyDescent="0.3">
      <c r="A93" s="58">
        <v>31020000</v>
      </c>
      <c r="B93" s="32" t="s">
        <v>138</v>
      </c>
      <c r="C93" s="127"/>
      <c r="D93" s="60">
        <v>0</v>
      </c>
      <c r="E93" s="35">
        <v>0</v>
      </c>
      <c r="F93" s="27"/>
      <c r="G93" s="60"/>
      <c r="H93" s="60">
        <v>0</v>
      </c>
      <c r="I93" s="27"/>
      <c r="J93" s="28">
        <f t="shared" si="10"/>
        <v>0</v>
      </c>
      <c r="K93" s="29"/>
      <c r="L93" s="63"/>
      <c r="M93" s="63"/>
    </row>
    <row r="94" spans="1:13" s="1" customFormat="1" ht="18.75" customHeight="1" thickBot="1" x14ac:dyDescent="0.3">
      <c r="A94" s="84"/>
      <c r="B94" s="85" t="s">
        <v>139</v>
      </c>
      <c r="C94" s="129">
        <f>C6+C37+C67+C93</f>
        <v>1285572.5</v>
      </c>
      <c r="D94" s="86">
        <f>D6+D37+D67+D93</f>
        <v>1261289.6999999997</v>
      </c>
      <c r="E94" s="86">
        <f>E6+E37+E67+E93</f>
        <v>173928.88307500002</v>
      </c>
      <c r="F94" s="86">
        <f>E94/D94*100</f>
        <v>13.78976479987112</v>
      </c>
      <c r="G94" s="86">
        <f>G6+G37+G67+G93</f>
        <v>1285572.5</v>
      </c>
      <c r="H94" s="86">
        <f>H6+H37+H67+H93</f>
        <v>167848.61223500001</v>
      </c>
      <c r="I94" s="86">
        <f>H94/G94*100</f>
        <v>13.05633188598854</v>
      </c>
      <c r="J94" s="88">
        <f t="shared" si="10"/>
        <v>6080.270840000012</v>
      </c>
      <c r="K94" s="89">
        <f>E94/H94*100</f>
        <v>103.62247310778309</v>
      </c>
      <c r="L94" s="90"/>
      <c r="M94" s="90"/>
    </row>
    <row r="95" spans="1:13" s="22" customFormat="1" ht="18.75" thickBot="1" x14ac:dyDescent="0.3">
      <c r="A95" s="151" t="s">
        <v>140</v>
      </c>
      <c r="B95" s="152"/>
      <c r="C95" s="152"/>
      <c r="D95" s="152"/>
      <c r="E95" s="152"/>
      <c r="F95" s="152"/>
      <c r="G95" s="152"/>
      <c r="H95" s="152"/>
      <c r="I95" s="152"/>
      <c r="J95" s="152"/>
      <c r="K95" s="153"/>
    </row>
    <row r="96" spans="1:13" s="6" customFormat="1" ht="44.25" customHeight="1" thickBot="1" x14ac:dyDescent="0.3">
      <c r="A96" s="91">
        <v>50110004</v>
      </c>
      <c r="B96" s="92" t="s">
        <v>141</v>
      </c>
      <c r="C96" s="130">
        <v>5000</v>
      </c>
      <c r="D96" s="93"/>
      <c r="E96" s="98">
        <v>0</v>
      </c>
      <c r="F96" s="98"/>
      <c r="G96" s="93">
        <v>5000</v>
      </c>
      <c r="H96" s="97">
        <v>0</v>
      </c>
      <c r="I96" s="98">
        <f>H96/G96*100</f>
        <v>0</v>
      </c>
      <c r="J96" s="99">
        <f>E96-H96</f>
        <v>0</v>
      </c>
      <c r="K96" s="100"/>
    </row>
    <row r="97" spans="1:11" s="6" customFormat="1" ht="18.75" hidden="1" x14ac:dyDescent="0.3">
      <c r="A97" s="101"/>
      <c r="B97" s="102"/>
      <c r="C97" s="131"/>
      <c r="D97" s="105"/>
      <c r="E97" s="103"/>
      <c r="F97" s="104"/>
      <c r="G97" s="105"/>
      <c r="H97" s="105"/>
      <c r="I97" s="104"/>
      <c r="J97" s="21"/>
      <c r="K97" s="65"/>
    </row>
    <row r="98" spans="1:11" s="6" customFormat="1" ht="18.75" hidden="1" x14ac:dyDescent="0.3">
      <c r="A98" s="101"/>
      <c r="B98" s="102"/>
      <c r="C98" s="131"/>
      <c r="D98" s="105"/>
      <c r="E98" s="103"/>
      <c r="F98" s="104"/>
      <c r="G98" s="105"/>
      <c r="H98" s="105"/>
      <c r="I98" s="104"/>
      <c r="J98" s="21"/>
      <c r="K98" s="65"/>
    </row>
    <row r="99" spans="1:11" s="6" customFormat="1" ht="18.75" hidden="1" x14ac:dyDescent="0.3">
      <c r="A99" s="101"/>
      <c r="B99" s="102"/>
      <c r="C99" s="131"/>
      <c r="D99" s="105"/>
      <c r="E99" s="103"/>
      <c r="F99" s="104"/>
      <c r="G99" s="105"/>
      <c r="H99" s="105"/>
      <c r="I99" s="104"/>
      <c r="J99" s="21"/>
      <c r="K99" s="65"/>
    </row>
    <row r="100" spans="1:11" s="6" customFormat="1" ht="18.75" hidden="1" x14ac:dyDescent="0.3">
      <c r="A100" s="101"/>
      <c r="B100" s="102"/>
      <c r="C100" s="131"/>
      <c r="D100" s="105"/>
      <c r="E100" s="103"/>
      <c r="F100" s="104"/>
      <c r="G100" s="105"/>
      <c r="H100" s="105"/>
      <c r="I100" s="104"/>
      <c r="J100" s="21"/>
      <c r="K100" s="65"/>
    </row>
    <row r="101" spans="1:11" s="6" customFormat="1" ht="18.75" hidden="1" x14ac:dyDescent="0.3">
      <c r="A101" s="106"/>
      <c r="B101" s="107"/>
      <c r="C101" s="132"/>
      <c r="D101" s="105"/>
      <c r="E101" s="103"/>
      <c r="F101" s="104"/>
      <c r="G101" s="105"/>
      <c r="H101" s="105"/>
      <c r="I101" s="104"/>
      <c r="J101" s="21"/>
      <c r="K101" s="65"/>
    </row>
    <row r="102" spans="1:11" s="6" customFormat="1" ht="18.75" hidden="1" x14ac:dyDescent="0.3">
      <c r="A102" s="109"/>
      <c r="B102" s="102"/>
      <c r="C102" s="132"/>
      <c r="D102" s="105"/>
      <c r="E102" s="103"/>
      <c r="F102" s="104"/>
      <c r="G102" s="105"/>
      <c r="H102" s="105"/>
      <c r="I102" s="104"/>
      <c r="J102" s="21"/>
      <c r="K102" s="65"/>
    </row>
    <row r="103" spans="1:11" s="6" customFormat="1" ht="18.75" hidden="1" x14ac:dyDescent="0.3">
      <c r="A103" s="109"/>
      <c r="B103" s="102"/>
      <c r="C103" s="133"/>
      <c r="D103" s="105"/>
      <c r="E103" s="103"/>
      <c r="F103" s="104"/>
      <c r="G103" s="105"/>
      <c r="H103" s="105"/>
      <c r="I103" s="104"/>
      <c r="J103" s="21"/>
      <c r="K103" s="65"/>
    </row>
    <row r="104" spans="1:11" s="22" customFormat="1" hidden="1" x14ac:dyDescent="0.25">
      <c r="A104" s="111"/>
      <c r="B104" s="13"/>
      <c r="C104" s="134"/>
      <c r="D104" s="113"/>
      <c r="E104" s="103"/>
      <c r="F104" s="104"/>
      <c r="G104" s="113"/>
      <c r="H104" s="113"/>
      <c r="I104" s="104"/>
      <c r="J104" s="21"/>
      <c r="K104" s="65"/>
    </row>
    <row r="105" spans="1:11" s="6" customFormat="1" ht="18.75" hidden="1" x14ac:dyDescent="0.3">
      <c r="A105" s="106"/>
      <c r="B105" s="107"/>
      <c r="C105" s="135"/>
      <c r="D105" s="105"/>
      <c r="E105" s="103"/>
      <c r="F105" s="104"/>
      <c r="G105" s="105"/>
      <c r="H105" s="105"/>
      <c r="I105" s="104"/>
      <c r="J105" s="21"/>
      <c r="K105" s="65"/>
    </row>
    <row r="106" spans="1:11" s="6" customFormat="1" ht="5.25" customHeight="1" x14ac:dyDescent="0.3">
      <c r="A106" s="109"/>
      <c r="B106" s="102"/>
      <c r="C106" s="131"/>
      <c r="D106" s="105"/>
      <c r="E106" s="103"/>
      <c r="F106" s="104"/>
      <c r="G106" s="105"/>
      <c r="H106" s="105"/>
      <c r="I106" s="104"/>
      <c r="J106" s="21"/>
      <c r="K106" s="65"/>
    </row>
    <row r="107" spans="1:11" s="1" customFormat="1" ht="16.5" customHeight="1" x14ac:dyDescent="0.25">
      <c r="A107" s="115"/>
      <c r="B107" s="116"/>
      <c r="C107" s="136"/>
      <c r="D107" s="115"/>
      <c r="E107" s="103"/>
      <c r="F107" s="104"/>
      <c r="G107" s="115"/>
      <c r="H107" s="115"/>
      <c r="I107" s="104"/>
      <c r="J107" s="21"/>
      <c r="K107" s="65"/>
    </row>
    <row r="108" spans="1:11" ht="25.5" hidden="1" customHeight="1" x14ac:dyDescent="0.25">
      <c r="A108" s="1"/>
      <c r="B108" s="1"/>
      <c r="C108" s="137"/>
      <c r="E108" s="34"/>
      <c r="F108" s="34"/>
      <c r="K108" s="65"/>
    </row>
    <row r="109" spans="1:11" ht="19.5" customHeight="1" x14ac:dyDescent="0.25">
      <c r="A109" s="118" t="s">
        <v>142</v>
      </c>
      <c r="B109" s="119"/>
      <c r="C109" s="138">
        <f>C8+C18+C20+C22+C23+C25+C29+C52+C63</f>
        <v>891503</v>
      </c>
      <c r="D109" s="120">
        <f>D8+D18+D20+D22+D23+D25+D29+D52+D63</f>
        <v>916801.89999999991</v>
      </c>
      <c r="E109" s="120">
        <f>E8+E18+E20+E22+E23+E25+E29+E52+E63</f>
        <v>122702.82165499998</v>
      </c>
      <c r="F109" s="121">
        <f>E109/D109*100</f>
        <v>13.383787888637663</v>
      </c>
      <c r="G109" s="120">
        <f>G8+G18+G20+G22+G23+G25+G29+G52+G63</f>
        <v>891503</v>
      </c>
      <c r="H109" s="120">
        <f>H8+H18+H20+H22+H23+H25+H29+H52+H63</f>
        <v>116847.35078500002</v>
      </c>
      <c r="I109" s="121">
        <f>H109/G109*100</f>
        <v>13.106781557100764</v>
      </c>
      <c r="J109" s="65">
        <f>E109-H109</f>
        <v>5855.470869999961</v>
      </c>
      <c r="K109" s="65">
        <f>E109/H109*100</f>
        <v>105.01121405890844</v>
      </c>
    </row>
    <row r="110" spans="1:11" ht="15.75" customHeight="1" x14ac:dyDescent="0.25">
      <c r="A110" s="119" t="s">
        <v>143</v>
      </c>
      <c r="B110" s="119"/>
      <c r="C110" s="138">
        <f>C9+C10+C16+C19+C21+C26+C27+C28+C30+C31+C36+C51+C53+C54+C55+C56+C57+C58+C59+C41+C62+C66+C45+C46+C47+C65+C67+C93</f>
        <v>394069.50000000012</v>
      </c>
      <c r="D110" s="120">
        <f>D9+D10+D16+D19+D21+D26+D27+D28+D30+D31+D36+D51+D53+D54+D55+D56+D57+D58+D59+D41+D62+D66+D45+D46+D47+D65+D67+D93</f>
        <v>344487.80000000005</v>
      </c>
      <c r="E110" s="120">
        <f>E9+E10+E16+E19+E21+E26+E27+E28+E30+E31+E36+E51+E53+E54+E55+E56+E57+E58+E59+E41+E62+E66+E45+E46+E47+E65+E67+E93</f>
        <v>51226.061419999991</v>
      </c>
      <c r="F110" s="121">
        <f>E110/D110*100</f>
        <v>14.870210619940671</v>
      </c>
      <c r="G110" s="120">
        <f>G9+G10+G16+G19+G21+G26+G27+G28+G30+G31+G36+G51+G53+G54+G55+G56+G57+G58+G59+G41+G62+G66+G45+G46+G47+G65+G67+G93</f>
        <v>394069.50000000012</v>
      </c>
      <c r="H110" s="120">
        <f>H9+H10+H16+H19+H21+H26+H27+H28+H30+H31+H36+H51+H53+H54+H55+H56+H57+H58+H59+H41+H62+H66+H45+H46+H47+H65+H67+H93</f>
        <v>51001.261449999998</v>
      </c>
      <c r="I110" s="121">
        <f>H110/G110*100</f>
        <v>12.942199650061722</v>
      </c>
      <c r="J110" s="65">
        <f>E110-H110</f>
        <v>224.79996999999275</v>
      </c>
      <c r="K110" s="65">
        <f>E110/H110*100</f>
        <v>100.44077335267556</v>
      </c>
    </row>
    <row r="111" spans="1:11" x14ac:dyDescent="0.25">
      <c r="B111" s="118"/>
      <c r="C111" s="122"/>
      <c r="I111" s="121"/>
      <c r="K111" s="65"/>
    </row>
    <row r="112" spans="1:11" ht="58.5" customHeight="1" x14ac:dyDescent="0.25">
      <c r="C112" s="122"/>
    </row>
    <row r="113" spans="3:3" x14ac:dyDescent="0.25">
      <c r="C113" s="122"/>
    </row>
    <row r="115" spans="3:3" x14ac:dyDescent="0.25">
      <c r="C115" s="122"/>
    </row>
    <row r="116" spans="3:3" x14ac:dyDescent="0.25">
      <c r="C116" s="122"/>
    </row>
    <row r="117" spans="3:3" x14ac:dyDescent="0.25">
      <c r="C117" s="122"/>
    </row>
  </sheetData>
  <mergeCells count="3">
    <mergeCell ref="A2:K2"/>
    <mergeCell ref="A4:C4"/>
    <mergeCell ref="A95:K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view="pageBreakPreview" topLeftCell="B65" zoomScale="75" zoomScaleNormal="75" zoomScaleSheetLayoutView="75" workbookViewId="0">
      <selection activeCell="E96" sqref="E96"/>
    </sheetView>
  </sheetViews>
  <sheetFormatPr defaultColWidth="8.85546875" defaultRowHeight="18" x14ac:dyDescent="0.25"/>
  <cols>
    <col min="1" max="1" width="22.7109375" style="4" customWidth="1"/>
    <col min="2" max="2" width="75.7109375" style="4" customWidth="1"/>
    <col min="3" max="3" width="28.140625" style="4" customWidth="1"/>
    <col min="4" max="4" width="24.85546875" style="4" customWidth="1"/>
    <col min="5" max="5" width="18.28515625" style="4" customWidth="1"/>
    <col min="6" max="6" width="26.42578125" style="4" customWidth="1"/>
    <col min="7" max="7" width="23.7109375" style="4" customWidth="1"/>
    <col min="8" max="8" width="18.28515625" style="4" customWidth="1"/>
    <col min="9" max="9" width="24.85546875" style="4" customWidth="1"/>
    <col min="10" max="10" width="20" style="4" customWidth="1"/>
    <col min="11" max="12" width="14.7109375" style="4" customWidth="1"/>
    <col min="13" max="16384" width="8.85546875" style="4"/>
  </cols>
  <sheetData>
    <row r="1" spans="1:12" ht="24" customHeight="1" x14ac:dyDescent="0.25">
      <c r="A1" s="1"/>
      <c r="B1" s="1"/>
    </row>
    <row r="2" spans="1:12" ht="48" customHeight="1" thickBot="1" x14ac:dyDescent="0.3">
      <c r="A2" s="147" t="s">
        <v>144</v>
      </c>
      <c r="B2" s="148"/>
      <c r="C2" s="148"/>
      <c r="D2" s="148"/>
      <c r="E2" s="148"/>
      <c r="F2" s="148"/>
      <c r="G2" s="148"/>
      <c r="H2" s="148"/>
      <c r="I2" s="148"/>
      <c r="J2" s="148"/>
      <c r="K2" s="5"/>
      <c r="L2" s="6"/>
    </row>
    <row r="3" spans="1:12" ht="18.75" hidden="1" thickBot="1" x14ac:dyDescent="0.3">
      <c r="A3" s="1"/>
      <c r="B3" s="1"/>
    </row>
    <row r="4" spans="1:12" ht="36" hidden="1" customHeight="1" x14ac:dyDescent="0.25">
      <c r="A4" s="149"/>
      <c r="B4" s="150"/>
      <c r="C4" s="150"/>
    </row>
    <row r="5" spans="1:12" ht="138.75" customHeight="1" thickBot="1" x14ac:dyDescent="0.3">
      <c r="A5" s="8" t="s">
        <v>1</v>
      </c>
      <c r="B5" s="9" t="s">
        <v>2</v>
      </c>
      <c r="C5" s="9" t="s">
        <v>145</v>
      </c>
      <c r="D5" s="12" t="s">
        <v>146</v>
      </c>
      <c r="E5" s="9" t="s">
        <v>147</v>
      </c>
      <c r="F5" s="9" t="s">
        <v>3</v>
      </c>
      <c r="G5" s="12" t="s">
        <v>148</v>
      </c>
      <c r="H5" s="9" t="s">
        <v>149</v>
      </c>
      <c r="I5" s="9" t="s">
        <v>150</v>
      </c>
      <c r="J5" s="9" t="s">
        <v>10</v>
      </c>
      <c r="K5" s="13"/>
      <c r="L5" s="13"/>
    </row>
    <row r="6" spans="1:12" s="22" customFormat="1" x14ac:dyDescent="0.25">
      <c r="A6" s="14" t="s">
        <v>11</v>
      </c>
      <c r="B6" s="15" t="s">
        <v>12</v>
      </c>
      <c r="C6" s="16">
        <f>C7+C14+C30+C31+C35</f>
        <v>1237256.7999999998</v>
      </c>
      <c r="D6" s="17">
        <f>D7+D14+D30+D31+D35</f>
        <v>79566.047390000007</v>
      </c>
      <c r="E6" s="18">
        <f>D6/C6*100</f>
        <v>6.4308434101958483</v>
      </c>
      <c r="F6" s="16">
        <f>F7+F14+F30+F31+F35</f>
        <v>1237719.3</v>
      </c>
      <c r="G6" s="17">
        <f>G7+G14+G30+G31+G35</f>
        <v>75237.869049999979</v>
      </c>
      <c r="H6" s="18">
        <f>G6/F6*100</f>
        <v>6.0787505737367091</v>
      </c>
      <c r="I6" s="19">
        <f t="shared" ref="I6:I69" si="0">D6-G6</f>
        <v>4328.1783400000277</v>
      </c>
      <c r="J6" s="20">
        <f t="shared" ref="J6:J19" si="1">D6/G6*100</f>
        <v>105.75265939167376</v>
      </c>
      <c r="K6" s="21"/>
      <c r="L6" s="21"/>
    </row>
    <row r="7" spans="1:12" s="6" customFormat="1" ht="36" customHeight="1" x14ac:dyDescent="0.3">
      <c r="A7" s="23" t="s">
        <v>13</v>
      </c>
      <c r="B7" s="24" t="s">
        <v>14</v>
      </c>
      <c r="C7" s="25">
        <f>C8+C9+C10</f>
        <v>907992.6</v>
      </c>
      <c r="D7" s="26">
        <f>D8+D9+D10</f>
        <v>56815.477559999999</v>
      </c>
      <c r="E7" s="27">
        <f>D7/C7*100</f>
        <v>6.2572621803305442</v>
      </c>
      <c r="F7" s="25">
        <f>F8+F9+F10</f>
        <v>872350.3</v>
      </c>
      <c r="G7" s="26">
        <f>G8+G9+G10</f>
        <v>51913.18946999999</v>
      </c>
      <c r="H7" s="27">
        <f>G7/F7*100</f>
        <v>5.9509567968280619</v>
      </c>
      <c r="I7" s="28">
        <f t="shared" si="0"/>
        <v>4902.2880900000091</v>
      </c>
      <c r="J7" s="29">
        <f t="shared" si="1"/>
        <v>109.4432419584487</v>
      </c>
      <c r="K7" s="30"/>
      <c r="L7" s="30"/>
    </row>
    <row r="8" spans="1:12" s="6" customFormat="1" ht="21" customHeight="1" x14ac:dyDescent="0.3">
      <c r="A8" s="31" t="s">
        <v>15</v>
      </c>
      <c r="B8" s="32" t="s">
        <v>16</v>
      </c>
      <c r="C8" s="33">
        <v>906966.5</v>
      </c>
      <c r="D8" s="35">
        <v>56768.768559999997</v>
      </c>
      <c r="E8" s="27">
        <f>D8/C8*100</f>
        <v>6.2591913328662079</v>
      </c>
      <c r="F8" s="33">
        <v>871293</v>
      </c>
      <c r="G8" s="33">
        <v>51852.059359999992</v>
      </c>
      <c r="H8" s="27">
        <f>G8/F8*100</f>
        <v>5.9511621647367754</v>
      </c>
      <c r="I8" s="28">
        <f t="shared" si="0"/>
        <v>4916.7092000000048</v>
      </c>
      <c r="J8" s="29">
        <f t="shared" si="1"/>
        <v>109.48218693854402</v>
      </c>
      <c r="K8" s="36"/>
      <c r="L8" s="36"/>
    </row>
    <row r="9" spans="1:12" s="6" customFormat="1" ht="36" customHeight="1" x14ac:dyDescent="0.3">
      <c r="A9" s="31">
        <v>11010600</v>
      </c>
      <c r="B9" s="32" t="s">
        <v>17</v>
      </c>
      <c r="C9" s="33"/>
      <c r="D9" s="35">
        <v>0</v>
      </c>
      <c r="E9" s="27"/>
      <c r="F9" s="33"/>
      <c r="G9" s="33">
        <v>-0.19419</v>
      </c>
      <c r="H9" s="27"/>
      <c r="I9" s="28">
        <f t="shared" si="0"/>
        <v>0.19419</v>
      </c>
      <c r="J9" s="29">
        <f t="shared" si="1"/>
        <v>0</v>
      </c>
      <c r="K9" s="36"/>
      <c r="L9" s="36"/>
    </row>
    <row r="10" spans="1:12" s="6" customFormat="1" ht="21.75" customHeight="1" x14ac:dyDescent="0.3">
      <c r="A10" s="31">
        <v>11020000</v>
      </c>
      <c r="B10" s="32" t="s">
        <v>18</v>
      </c>
      <c r="C10" s="33">
        <v>1026.0999999999999</v>
      </c>
      <c r="D10" s="35">
        <v>46.709000000000003</v>
      </c>
      <c r="E10" s="27">
        <f t="shared" ref="E10:E15" si="2">D10/C10*100</f>
        <v>4.5520904395283122</v>
      </c>
      <c r="F10" s="33">
        <v>1057.3</v>
      </c>
      <c r="G10" s="33">
        <v>61.324300000000001</v>
      </c>
      <c r="H10" s="27">
        <f t="shared" ref="H10:H15" si="3">G10/F10*100</f>
        <v>5.8000851224817938</v>
      </c>
      <c r="I10" s="28">
        <f t="shared" si="0"/>
        <v>-14.615299999999998</v>
      </c>
      <c r="J10" s="29">
        <f t="shared" si="1"/>
        <v>76.167196364247118</v>
      </c>
      <c r="K10" s="36"/>
      <c r="L10" s="36"/>
    </row>
    <row r="11" spans="1:12" s="6" customFormat="1" ht="13.5" hidden="1" customHeight="1" x14ac:dyDescent="0.3">
      <c r="A11" s="31">
        <v>19010000</v>
      </c>
      <c r="B11" s="32" t="s">
        <v>19</v>
      </c>
      <c r="C11" s="37"/>
      <c r="D11" s="35"/>
      <c r="E11" s="27" t="e">
        <f t="shared" si="2"/>
        <v>#DIV/0!</v>
      </c>
      <c r="F11" s="37"/>
      <c r="G11" s="38"/>
      <c r="H11" s="27" t="e">
        <f t="shared" si="3"/>
        <v>#DIV/0!</v>
      </c>
      <c r="I11" s="28">
        <f t="shared" si="0"/>
        <v>0</v>
      </c>
      <c r="J11" s="29" t="e">
        <f t="shared" si="1"/>
        <v>#DIV/0!</v>
      </c>
      <c r="K11" s="39"/>
      <c r="L11" s="39"/>
    </row>
    <row r="12" spans="1:12" s="6" customFormat="1" ht="13.5" hidden="1" customHeight="1" x14ac:dyDescent="0.3">
      <c r="A12" s="23" t="s">
        <v>20</v>
      </c>
      <c r="B12" s="24" t="s">
        <v>21</v>
      </c>
      <c r="C12" s="40" t="s">
        <v>22</v>
      </c>
      <c r="D12" s="41" t="s">
        <v>22</v>
      </c>
      <c r="E12" s="27" t="e">
        <f t="shared" si="2"/>
        <v>#VALUE!</v>
      </c>
      <c r="F12" s="40" t="s">
        <v>22</v>
      </c>
      <c r="G12" s="26" t="s">
        <v>22</v>
      </c>
      <c r="H12" s="27" t="e">
        <f t="shared" si="3"/>
        <v>#VALUE!</v>
      </c>
      <c r="I12" s="28" t="e">
        <f t="shared" si="0"/>
        <v>#VALUE!</v>
      </c>
      <c r="J12" s="29" t="e">
        <f t="shared" si="1"/>
        <v>#VALUE!</v>
      </c>
      <c r="K12" s="42"/>
      <c r="L12" s="42"/>
    </row>
    <row r="13" spans="1:12" s="6" customFormat="1" ht="18" hidden="1" customHeight="1" x14ac:dyDescent="0.3">
      <c r="A13" s="31" t="s">
        <v>23</v>
      </c>
      <c r="B13" s="32" t="s">
        <v>24</v>
      </c>
      <c r="C13" s="37" t="s">
        <v>22</v>
      </c>
      <c r="D13" s="35" t="s">
        <v>22</v>
      </c>
      <c r="E13" s="27" t="e">
        <f t="shared" si="2"/>
        <v>#VALUE!</v>
      </c>
      <c r="F13" s="37" t="s">
        <v>22</v>
      </c>
      <c r="G13" s="38" t="s">
        <v>22</v>
      </c>
      <c r="H13" s="27" t="e">
        <f t="shared" si="3"/>
        <v>#VALUE!</v>
      </c>
      <c r="I13" s="28" t="e">
        <f t="shared" si="0"/>
        <v>#VALUE!</v>
      </c>
      <c r="J13" s="29" t="e">
        <f t="shared" si="1"/>
        <v>#VALUE!</v>
      </c>
      <c r="K13" s="39"/>
      <c r="L13" s="39"/>
    </row>
    <row r="14" spans="1:12" s="6" customFormat="1" ht="36" customHeight="1" x14ac:dyDescent="0.3">
      <c r="A14" s="23" t="s">
        <v>25</v>
      </c>
      <c r="B14" s="24" t="s">
        <v>26</v>
      </c>
      <c r="C14" s="40">
        <f>C16+C17+C24+C28+C29</f>
        <v>318783.99999999994</v>
      </c>
      <c r="D14" s="41">
        <f>D16+D17+D24+D28+D29</f>
        <v>21893.384559999999</v>
      </c>
      <c r="E14" s="27">
        <f t="shared" si="2"/>
        <v>6.8677802399116654</v>
      </c>
      <c r="F14" s="40">
        <f>F16+F17+F24+F28+F29</f>
        <v>356486.79999999993</v>
      </c>
      <c r="G14" s="26">
        <f>G16+G17+G24+G28+G29</f>
        <v>22631.212919999998</v>
      </c>
      <c r="H14" s="27">
        <f t="shared" si="3"/>
        <v>6.3484013769934826</v>
      </c>
      <c r="I14" s="28">
        <f t="shared" si="0"/>
        <v>-737.82835999999952</v>
      </c>
      <c r="J14" s="29">
        <f t="shared" si="1"/>
        <v>96.739775448146858</v>
      </c>
      <c r="K14" s="42"/>
      <c r="L14" s="42"/>
    </row>
    <row r="15" spans="1:12" s="6" customFormat="1" ht="37.5" hidden="1" x14ac:dyDescent="0.3">
      <c r="A15" s="23">
        <v>13010000</v>
      </c>
      <c r="B15" s="24" t="s">
        <v>27</v>
      </c>
      <c r="C15" s="40">
        <v>0</v>
      </c>
      <c r="D15" s="41">
        <v>0</v>
      </c>
      <c r="E15" s="27" t="e">
        <f t="shared" si="2"/>
        <v>#DIV/0!</v>
      </c>
      <c r="F15" s="40">
        <v>0</v>
      </c>
      <c r="G15" s="26">
        <v>0</v>
      </c>
      <c r="H15" s="27" t="e">
        <f t="shared" si="3"/>
        <v>#DIV/0!</v>
      </c>
      <c r="I15" s="28">
        <f t="shared" si="0"/>
        <v>0</v>
      </c>
      <c r="J15" s="29" t="e">
        <f t="shared" si="1"/>
        <v>#DIV/0!</v>
      </c>
      <c r="K15" s="42"/>
      <c r="L15" s="42"/>
    </row>
    <row r="16" spans="1:12" s="6" customFormat="1" ht="24" customHeight="1" x14ac:dyDescent="0.3">
      <c r="A16" s="31">
        <v>13010200</v>
      </c>
      <c r="B16" s="32" t="s">
        <v>27</v>
      </c>
      <c r="C16" s="37">
        <v>0</v>
      </c>
      <c r="D16" s="35">
        <v>0</v>
      </c>
      <c r="E16" s="27"/>
      <c r="F16" s="37"/>
      <c r="G16" s="37">
        <v>5.6249000000000002</v>
      </c>
      <c r="H16" s="27"/>
      <c r="I16" s="28">
        <f t="shared" si="0"/>
        <v>-5.6249000000000002</v>
      </c>
      <c r="J16" s="29">
        <f t="shared" si="1"/>
        <v>0</v>
      </c>
      <c r="K16" s="39"/>
      <c r="L16" s="39"/>
    </row>
    <row r="17" spans="1:12" s="6" customFormat="1" ht="22.5" customHeight="1" x14ac:dyDescent="0.3">
      <c r="A17" s="31">
        <v>13020000</v>
      </c>
      <c r="B17" s="32" t="s">
        <v>28</v>
      </c>
      <c r="C17" s="37">
        <f>C18+C19+C20+C21+C22+C23</f>
        <v>8541</v>
      </c>
      <c r="D17" s="35">
        <f>D18+D19+D20+D21+D22+D23</f>
        <v>118.48317</v>
      </c>
      <c r="E17" s="27">
        <f>D17/C17*100</f>
        <v>1.3872283105022831</v>
      </c>
      <c r="F17" s="37">
        <f>F18+F19+F20+F21+F22+F23</f>
        <v>5690.3</v>
      </c>
      <c r="G17" s="37">
        <f>G18+G19+G20+G21+G22+G23</f>
        <v>174.76119</v>
      </c>
      <c r="H17" s="27">
        <f>G17/F17*100</f>
        <v>3.0712122383705602</v>
      </c>
      <c r="I17" s="28">
        <f t="shared" si="0"/>
        <v>-56.278019999999998</v>
      </c>
      <c r="J17" s="29">
        <f t="shared" si="1"/>
        <v>67.797186549256168</v>
      </c>
      <c r="K17" s="39"/>
      <c r="L17" s="39"/>
    </row>
    <row r="18" spans="1:12" s="6" customFormat="1" ht="18" customHeight="1" x14ac:dyDescent="0.3">
      <c r="A18" s="43" t="s">
        <v>29</v>
      </c>
      <c r="B18" s="44" t="s">
        <v>30</v>
      </c>
      <c r="C18" s="37">
        <v>8536.1</v>
      </c>
      <c r="D18" s="35">
        <v>118.53993</v>
      </c>
      <c r="E18" s="27">
        <f>D18/C18*100</f>
        <v>1.3886895654924378</v>
      </c>
      <c r="F18" s="37">
        <v>5690.3</v>
      </c>
      <c r="G18" s="37">
        <v>174.63861</v>
      </c>
      <c r="H18" s="27">
        <f>G18/F18*100</f>
        <v>3.0690580461487089</v>
      </c>
      <c r="I18" s="28">
        <f t="shared" si="0"/>
        <v>-56.098680000000002</v>
      </c>
      <c r="J18" s="29">
        <f t="shared" si="1"/>
        <v>67.877275248583345</v>
      </c>
      <c r="K18" s="39"/>
      <c r="L18" s="39"/>
    </row>
    <row r="19" spans="1:12" s="6" customFormat="1" ht="22.5" customHeight="1" x14ac:dyDescent="0.3">
      <c r="A19" s="45" t="s">
        <v>31</v>
      </c>
      <c r="B19" s="46" t="s">
        <v>32</v>
      </c>
      <c r="C19" s="37">
        <v>3.3</v>
      </c>
      <c r="D19" s="35">
        <v>-0.15065000000000001</v>
      </c>
      <c r="E19" s="27"/>
      <c r="F19" s="37">
        <v>0</v>
      </c>
      <c r="G19" s="37">
        <v>5.0139999999999997E-2</v>
      </c>
      <c r="H19" s="27"/>
      <c r="I19" s="28">
        <f t="shared" si="0"/>
        <v>-0.20079</v>
      </c>
      <c r="J19" s="29">
        <f t="shared" si="1"/>
        <v>-300.45871559633031</v>
      </c>
      <c r="K19" s="39"/>
      <c r="L19" s="39"/>
    </row>
    <row r="20" spans="1:12" s="6" customFormat="1" ht="24.75" customHeight="1" x14ac:dyDescent="0.3">
      <c r="A20" s="45" t="s">
        <v>33</v>
      </c>
      <c r="B20" s="44" t="s">
        <v>34</v>
      </c>
      <c r="C20" s="37">
        <v>0</v>
      </c>
      <c r="D20" s="35">
        <v>0</v>
      </c>
      <c r="E20" s="27"/>
      <c r="F20" s="37">
        <v>0</v>
      </c>
      <c r="G20" s="37">
        <v>0</v>
      </c>
      <c r="H20" s="27"/>
      <c r="I20" s="28">
        <f t="shared" si="0"/>
        <v>0</v>
      </c>
      <c r="J20" s="29"/>
      <c r="K20" s="39"/>
      <c r="L20" s="39"/>
    </row>
    <row r="21" spans="1:12" s="6" customFormat="1" ht="27.75" customHeight="1" x14ac:dyDescent="0.3">
      <c r="A21" s="45" t="s">
        <v>35</v>
      </c>
      <c r="B21" s="46" t="s">
        <v>36</v>
      </c>
      <c r="C21" s="37">
        <v>0</v>
      </c>
      <c r="D21" s="35">
        <v>0</v>
      </c>
      <c r="E21" s="27"/>
      <c r="F21" s="37">
        <v>0</v>
      </c>
      <c r="G21" s="37">
        <v>0</v>
      </c>
      <c r="H21" s="27"/>
      <c r="I21" s="28">
        <f t="shared" si="0"/>
        <v>0</v>
      </c>
      <c r="J21" s="29"/>
      <c r="K21" s="39"/>
      <c r="L21" s="39"/>
    </row>
    <row r="22" spans="1:12" s="6" customFormat="1" ht="31.5" customHeight="1" x14ac:dyDescent="0.3">
      <c r="A22" s="45" t="s">
        <v>37</v>
      </c>
      <c r="B22" s="46" t="s">
        <v>38</v>
      </c>
      <c r="C22" s="37">
        <v>1.6</v>
      </c>
      <c r="D22" s="35">
        <v>9.3890000000000001E-2</v>
      </c>
      <c r="E22" s="27"/>
      <c r="F22" s="37">
        <v>0</v>
      </c>
      <c r="G22" s="37">
        <v>7.2440000000000004E-2</v>
      </c>
      <c r="H22" s="27"/>
      <c r="I22" s="28">
        <f t="shared" si="0"/>
        <v>2.1449999999999997E-2</v>
      </c>
      <c r="J22" s="29">
        <f>D22/G22*100</f>
        <v>129.61071231363889</v>
      </c>
      <c r="K22" s="39"/>
      <c r="L22" s="39"/>
    </row>
    <row r="23" spans="1:12" s="6" customFormat="1" ht="33.75" customHeight="1" x14ac:dyDescent="0.3">
      <c r="A23" s="45" t="s">
        <v>39</v>
      </c>
      <c r="B23" s="46" t="s">
        <v>40</v>
      </c>
      <c r="C23" s="37">
        <v>0</v>
      </c>
      <c r="D23" s="35">
        <v>0</v>
      </c>
      <c r="E23" s="27"/>
      <c r="F23" s="37">
        <v>0</v>
      </c>
      <c r="G23" s="37">
        <v>0</v>
      </c>
      <c r="H23" s="27"/>
      <c r="I23" s="28">
        <f t="shared" si="0"/>
        <v>0</v>
      </c>
      <c r="J23" s="29"/>
      <c r="K23" s="39"/>
      <c r="L23" s="39"/>
    </row>
    <row r="24" spans="1:12" s="6" customFormat="1" ht="22.5" customHeight="1" x14ac:dyDescent="0.3">
      <c r="A24" s="31">
        <v>13030000</v>
      </c>
      <c r="B24" s="32" t="s">
        <v>41</v>
      </c>
      <c r="C24" s="37">
        <f>C25+C26+C27</f>
        <v>1487.1</v>
      </c>
      <c r="D24" s="35">
        <f>D25+D26+D27</f>
        <v>6.7157600000000004</v>
      </c>
      <c r="E24" s="27">
        <f>D24/C24*100</f>
        <v>0.45160110281756444</v>
      </c>
      <c r="F24" s="37">
        <f>F25+F26+F27</f>
        <v>748.80000000000007</v>
      </c>
      <c r="G24" s="38">
        <f>G25+G26+G27</f>
        <v>6.1341000000000001</v>
      </c>
      <c r="H24" s="27">
        <f>G24/F24*100</f>
        <v>0.81919070512820513</v>
      </c>
      <c r="I24" s="28">
        <f t="shared" si="0"/>
        <v>0.58166000000000029</v>
      </c>
      <c r="J24" s="29">
        <f>D24/G24*100</f>
        <v>109.48240165631471</v>
      </c>
      <c r="K24" s="39"/>
      <c r="L24" s="39"/>
    </row>
    <row r="25" spans="1:12" s="6" customFormat="1" ht="33" customHeight="1" x14ac:dyDescent="0.3">
      <c r="A25" s="45" t="s">
        <v>42</v>
      </c>
      <c r="B25" s="46" t="s">
        <v>43</v>
      </c>
      <c r="C25" s="37">
        <v>76.5</v>
      </c>
      <c r="D25" s="35">
        <v>6.7157600000000004</v>
      </c>
      <c r="E25" s="27">
        <f>D25/C25*100</f>
        <v>8.7787712418300661</v>
      </c>
      <c r="F25" s="37">
        <v>63.6</v>
      </c>
      <c r="G25" s="37">
        <v>6.1341000000000001</v>
      </c>
      <c r="H25" s="27">
        <f>G25/F25*100</f>
        <v>9.6448113207547177</v>
      </c>
      <c r="I25" s="28">
        <f t="shared" si="0"/>
        <v>0.58166000000000029</v>
      </c>
      <c r="J25" s="29">
        <f>D25/G25*100</f>
        <v>109.48240165631471</v>
      </c>
      <c r="K25" s="39"/>
      <c r="L25" s="39"/>
    </row>
    <row r="26" spans="1:12" s="6" customFormat="1" ht="34.5" customHeight="1" x14ac:dyDescent="0.3">
      <c r="A26" s="45">
        <v>13030200</v>
      </c>
      <c r="B26" s="46" t="s">
        <v>44</v>
      </c>
      <c r="C26" s="37">
        <v>1410.6</v>
      </c>
      <c r="D26" s="35">
        <v>0</v>
      </c>
      <c r="E26" s="27">
        <f>D26/C26*100</f>
        <v>0</v>
      </c>
      <c r="F26" s="37">
        <v>685.2</v>
      </c>
      <c r="G26" s="37">
        <v>0</v>
      </c>
      <c r="H26" s="27">
        <f>G26/F26*100</f>
        <v>0</v>
      </c>
      <c r="I26" s="28">
        <f t="shared" si="0"/>
        <v>0</v>
      </c>
      <c r="J26" s="29"/>
      <c r="K26" s="39"/>
      <c r="L26" s="39"/>
    </row>
    <row r="27" spans="1:12" s="6" customFormat="1" ht="33" customHeight="1" thickBot="1" x14ac:dyDescent="0.35">
      <c r="A27" s="47" t="s">
        <v>45</v>
      </c>
      <c r="B27" s="46" t="s">
        <v>46</v>
      </c>
      <c r="C27" s="37">
        <v>0</v>
      </c>
      <c r="D27" s="35">
        <v>0</v>
      </c>
      <c r="E27" s="27"/>
      <c r="F27" s="37"/>
      <c r="G27" s="37">
        <v>0</v>
      </c>
      <c r="H27" s="27"/>
      <c r="I27" s="28">
        <f t="shared" si="0"/>
        <v>0</v>
      </c>
      <c r="J27" s="29"/>
      <c r="K27" s="39"/>
      <c r="L27" s="39"/>
    </row>
    <row r="28" spans="1:12" s="51" customFormat="1" ht="18.75" x14ac:dyDescent="0.3">
      <c r="A28" s="48">
        <v>13050000</v>
      </c>
      <c r="B28" s="49" t="s">
        <v>47</v>
      </c>
      <c r="C28" s="33">
        <v>308672.3</v>
      </c>
      <c r="D28" s="35">
        <v>21768.068630000002</v>
      </c>
      <c r="E28" s="27">
        <f>D28/C28*100</f>
        <v>7.0521613471633184</v>
      </c>
      <c r="F28" s="33">
        <v>350044.1</v>
      </c>
      <c r="G28" s="37">
        <v>22444.64273</v>
      </c>
      <c r="H28" s="27">
        <f>G28/F28*100</f>
        <v>6.4119471603720797</v>
      </c>
      <c r="I28" s="28">
        <f t="shared" si="0"/>
        <v>-676.574099999998</v>
      </c>
      <c r="J28" s="29">
        <f>D28/G28*100</f>
        <v>96.985587571435588</v>
      </c>
      <c r="K28" s="36"/>
      <c r="L28" s="36"/>
    </row>
    <row r="29" spans="1:12" s="6" customFormat="1" ht="23.25" customHeight="1" x14ac:dyDescent="0.3">
      <c r="A29" s="31">
        <v>13070000</v>
      </c>
      <c r="B29" s="32" t="s">
        <v>48</v>
      </c>
      <c r="C29" s="33">
        <v>83.6</v>
      </c>
      <c r="D29" s="35">
        <v>0.11700000000000001</v>
      </c>
      <c r="E29" s="27">
        <f>D29/C29*100</f>
        <v>0.13995215311004786</v>
      </c>
      <c r="F29" s="33">
        <v>3.6</v>
      </c>
      <c r="G29" s="37">
        <v>0.05</v>
      </c>
      <c r="H29" s="27">
        <f>G29/F29*100</f>
        <v>1.3888888888888891</v>
      </c>
      <c r="I29" s="28">
        <f t="shared" si="0"/>
        <v>6.7000000000000004E-2</v>
      </c>
      <c r="J29" s="29"/>
      <c r="K29" s="36"/>
      <c r="L29" s="36"/>
    </row>
    <row r="30" spans="1:12" s="6" customFormat="1" ht="24.75" customHeight="1" x14ac:dyDescent="0.3">
      <c r="A30" s="23">
        <v>16010000</v>
      </c>
      <c r="B30" s="24" t="s">
        <v>49</v>
      </c>
      <c r="C30" s="25"/>
      <c r="D30" s="26">
        <v>-5.6439999999999997E-2</v>
      </c>
      <c r="E30" s="27"/>
      <c r="F30" s="25"/>
      <c r="G30" s="26">
        <v>0.70128000000000001</v>
      </c>
      <c r="H30" s="27"/>
      <c r="I30" s="28">
        <f t="shared" si="0"/>
        <v>-0.75772000000000006</v>
      </c>
      <c r="J30" s="29">
        <f t="shared" ref="J30:J44" si="4">D30/G30*100</f>
        <v>-8.0481405430070723</v>
      </c>
      <c r="K30" s="30"/>
      <c r="L30" s="30"/>
    </row>
    <row r="31" spans="1:12" s="6" customFormat="1" ht="19.5" customHeight="1" x14ac:dyDescent="0.3">
      <c r="A31" s="23">
        <v>18000000</v>
      </c>
      <c r="B31" s="24" t="s">
        <v>50</v>
      </c>
      <c r="C31" s="25">
        <f>C32+C34+C33</f>
        <v>10471.5</v>
      </c>
      <c r="D31" s="26">
        <f>D32+D34+D33</f>
        <v>856.04171000000008</v>
      </c>
      <c r="E31" s="27">
        <f t="shared" ref="E31:E44" si="5">D31/C31*100</f>
        <v>8.1749673876712983</v>
      </c>
      <c r="F31" s="25">
        <f>F32+F34+F33</f>
        <v>8879.5</v>
      </c>
      <c r="G31" s="26">
        <f>G32+G34+G33</f>
        <v>692.49537999999995</v>
      </c>
      <c r="H31" s="27">
        <f t="shared" ref="H31:H44" si="6">G31/F31*100</f>
        <v>7.7988105186102814</v>
      </c>
      <c r="I31" s="28">
        <f t="shared" si="0"/>
        <v>163.54633000000013</v>
      </c>
      <c r="J31" s="29">
        <f t="shared" si="4"/>
        <v>123.61695611601048</v>
      </c>
      <c r="K31" s="30"/>
      <c r="L31" s="30"/>
    </row>
    <row r="32" spans="1:12" s="6" customFormat="1" ht="21.75" customHeight="1" x14ac:dyDescent="0.3">
      <c r="A32" s="31">
        <v>18020000</v>
      </c>
      <c r="B32" s="52" t="s">
        <v>51</v>
      </c>
      <c r="C32" s="37">
        <v>1889.1</v>
      </c>
      <c r="D32" s="35">
        <v>34.5</v>
      </c>
      <c r="E32" s="27">
        <f t="shared" si="5"/>
        <v>1.82626647609973</v>
      </c>
      <c r="F32" s="37">
        <v>1191.4000000000001</v>
      </c>
      <c r="G32" s="37">
        <v>30</v>
      </c>
      <c r="H32" s="27">
        <f t="shared" si="6"/>
        <v>2.5180459963068658</v>
      </c>
      <c r="I32" s="28">
        <f t="shared" si="0"/>
        <v>4.5</v>
      </c>
      <c r="J32" s="29">
        <f t="shared" si="4"/>
        <v>114.99999999999999</v>
      </c>
      <c r="K32" s="39"/>
      <c r="L32" s="39"/>
    </row>
    <row r="33" spans="1:12" s="6" customFormat="1" ht="22.5" customHeight="1" x14ac:dyDescent="0.3">
      <c r="A33" s="31">
        <v>1803000</v>
      </c>
      <c r="B33" s="52" t="s">
        <v>52</v>
      </c>
      <c r="C33" s="37">
        <v>632.1</v>
      </c>
      <c r="D33" s="35">
        <v>124.0506</v>
      </c>
      <c r="E33" s="27">
        <f t="shared" si="5"/>
        <v>19.625154247745609</v>
      </c>
      <c r="F33" s="37">
        <v>529.4</v>
      </c>
      <c r="G33" s="37">
        <v>17.53359</v>
      </c>
      <c r="H33" s="27">
        <f t="shared" si="6"/>
        <v>3.3119739327540616</v>
      </c>
      <c r="I33" s="28">
        <f t="shared" si="0"/>
        <v>106.51701</v>
      </c>
      <c r="J33" s="29">
        <f t="shared" si="4"/>
        <v>707.50257077985748</v>
      </c>
      <c r="K33" s="39"/>
      <c r="L33" s="39"/>
    </row>
    <row r="34" spans="1:12" s="6" customFormat="1" ht="32.25" customHeight="1" x14ac:dyDescent="0.3">
      <c r="A34" s="31">
        <v>18040000</v>
      </c>
      <c r="B34" s="32" t="s">
        <v>53</v>
      </c>
      <c r="C34" s="33">
        <v>7950.3</v>
      </c>
      <c r="D34" s="35">
        <v>697.49111000000005</v>
      </c>
      <c r="E34" s="27">
        <f t="shared" si="5"/>
        <v>8.7731420197979961</v>
      </c>
      <c r="F34" s="33">
        <v>7158.7</v>
      </c>
      <c r="G34" s="37">
        <v>644.96178999999995</v>
      </c>
      <c r="H34" s="27">
        <f t="shared" si="6"/>
        <v>9.0094820288599884</v>
      </c>
      <c r="I34" s="28">
        <f t="shared" si="0"/>
        <v>52.529320000000098</v>
      </c>
      <c r="J34" s="29">
        <f t="shared" si="4"/>
        <v>108.14456310659895</v>
      </c>
      <c r="K34" s="36"/>
      <c r="L34" s="36"/>
    </row>
    <row r="35" spans="1:12" s="6" customFormat="1" ht="22.5" customHeight="1" x14ac:dyDescent="0.3">
      <c r="A35" s="23">
        <v>19000000</v>
      </c>
      <c r="B35" s="24" t="s">
        <v>54</v>
      </c>
      <c r="C35" s="25">
        <f>C36</f>
        <v>8.6999999999999993</v>
      </c>
      <c r="D35" s="35">
        <f>D36</f>
        <v>1.2</v>
      </c>
      <c r="E35" s="27">
        <f t="shared" si="5"/>
        <v>13.793103448275861</v>
      </c>
      <c r="F35" s="25">
        <f>F36</f>
        <v>2.7</v>
      </c>
      <c r="G35" s="40">
        <f>G36</f>
        <v>0.27</v>
      </c>
      <c r="H35" s="27">
        <f t="shared" si="6"/>
        <v>10</v>
      </c>
      <c r="I35" s="28">
        <f t="shared" si="0"/>
        <v>0.92999999999999994</v>
      </c>
      <c r="J35" s="29">
        <f t="shared" si="4"/>
        <v>444.4444444444444</v>
      </c>
      <c r="K35" s="30"/>
      <c r="L35" s="30"/>
    </row>
    <row r="36" spans="1:12" s="6" customFormat="1" ht="24.75" customHeight="1" x14ac:dyDescent="0.3">
      <c r="A36" s="31">
        <v>19040000</v>
      </c>
      <c r="B36" s="32" t="s">
        <v>55</v>
      </c>
      <c r="C36" s="33">
        <v>8.6999999999999993</v>
      </c>
      <c r="D36" s="35">
        <v>1.2</v>
      </c>
      <c r="E36" s="27">
        <f t="shared" si="5"/>
        <v>13.793103448275861</v>
      </c>
      <c r="F36" s="33">
        <v>2.7</v>
      </c>
      <c r="G36" s="33">
        <v>0.27</v>
      </c>
      <c r="H36" s="27">
        <f t="shared" si="6"/>
        <v>10</v>
      </c>
      <c r="I36" s="28">
        <f t="shared" si="0"/>
        <v>0.92999999999999994</v>
      </c>
      <c r="J36" s="29">
        <f t="shared" si="4"/>
        <v>444.4444444444444</v>
      </c>
      <c r="K36" s="36"/>
      <c r="L36" s="36"/>
    </row>
    <row r="37" spans="1:12" s="22" customFormat="1" ht="24.75" customHeight="1" x14ac:dyDescent="0.25">
      <c r="A37" s="14" t="s">
        <v>56</v>
      </c>
      <c r="B37" s="53" t="s">
        <v>57</v>
      </c>
      <c r="C37" s="54">
        <f>C38+C49+C64</f>
        <v>23965.200000000001</v>
      </c>
      <c r="D37" s="55">
        <f>D38+D49+D64</f>
        <v>953.47357999999986</v>
      </c>
      <c r="E37" s="27">
        <f t="shared" si="5"/>
        <v>3.9785755178341922</v>
      </c>
      <c r="F37" s="54">
        <f>F38+F49+F64</f>
        <v>47809.8</v>
      </c>
      <c r="G37" s="56">
        <f>G38+G49+G64</f>
        <v>1953.7790100000002</v>
      </c>
      <c r="H37" s="27">
        <f t="shared" si="6"/>
        <v>4.0865659550970728</v>
      </c>
      <c r="I37" s="28">
        <f t="shared" si="0"/>
        <v>-1000.3054300000003</v>
      </c>
      <c r="J37" s="29">
        <f t="shared" si="4"/>
        <v>48.801505959468763</v>
      </c>
      <c r="K37" s="57"/>
      <c r="L37" s="57"/>
    </row>
    <row r="38" spans="1:12" s="6" customFormat="1" ht="25.5" customHeight="1" x14ac:dyDescent="0.3">
      <c r="A38" s="23" t="s">
        <v>58</v>
      </c>
      <c r="B38" s="24" t="s">
        <v>59</v>
      </c>
      <c r="C38" s="25">
        <f>C40+C43+C44</f>
        <v>2409.9</v>
      </c>
      <c r="D38" s="26">
        <f>D40+D43+D44</f>
        <v>40.197000000000003</v>
      </c>
      <c r="E38" s="27">
        <f t="shared" si="5"/>
        <v>1.6679945225942985</v>
      </c>
      <c r="F38" s="25">
        <f>F40+F43+F44</f>
        <v>2796.3</v>
      </c>
      <c r="G38" s="26">
        <f>G40+G43+G44</f>
        <v>135.77429999999998</v>
      </c>
      <c r="H38" s="27">
        <f t="shared" si="6"/>
        <v>4.8554983370882949</v>
      </c>
      <c r="I38" s="28">
        <f t="shared" si="0"/>
        <v>-95.57729999999998</v>
      </c>
      <c r="J38" s="29">
        <f t="shared" si="4"/>
        <v>29.605750130915798</v>
      </c>
      <c r="K38" s="30"/>
      <c r="L38" s="30"/>
    </row>
    <row r="39" spans="1:12" s="6" customFormat="1" ht="60.75" customHeight="1" x14ac:dyDescent="0.3">
      <c r="A39" s="31" t="s">
        <v>60</v>
      </c>
      <c r="B39" s="32" t="s">
        <v>61</v>
      </c>
      <c r="C39" s="37">
        <f>C41</f>
        <v>1644.4</v>
      </c>
      <c r="D39" s="35">
        <f>D41</f>
        <v>17.2</v>
      </c>
      <c r="E39" s="27">
        <f t="shared" si="5"/>
        <v>1.0459742155193381</v>
      </c>
      <c r="F39" s="37">
        <f>F41</f>
        <v>1208.2</v>
      </c>
      <c r="G39" s="38">
        <f>G41</f>
        <v>91.63</v>
      </c>
      <c r="H39" s="27">
        <f t="shared" si="6"/>
        <v>7.5840092699884121</v>
      </c>
      <c r="I39" s="28">
        <f t="shared" si="0"/>
        <v>-74.429999999999993</v>
      </c>
      <c r="J39" s="29">
        <f t="shared" si="4"/>
        <v>18.771144821564988</v>
      </c>
      <c r="K39" s="39"/>
      <c r="L39" s="39"/>
    </row>
    <row r="40" spans="1:12" s="6" customFormat="1" ht="108.75" customHeight="1" x14ac:dyDescent="0.3">
      <c r="A40" s="23">
        <v>21010000</v>
      </c>
      <c r="B40" s="24" t="s">
        <v>62</v>
      </c>
      <c r="C40" s="25">
        <f>C41</f>
        <v>1644.4</v>
      </c>
      <c r="D40" s="26">
        <f>D41</f>
        <v>17.2</v>
      </c>
      <c r="E40" s="27">
        <f t="shared" si="5"/>
        <v>1.0459742155193381</v>
      </c>
      <c r="F40" s="25">
        <f>F41</f>
        <v>1208.2</v>
      </c>
      <c r="G40" s="26">
        <f>G41</f>
        <v>91.63</v>
      </c>
      <c r="H40" s="27">
        <f t="shared" si="6"/>
        <v>7.5840092699884121</v>
      </c>
      <c r="I40" s="28">
        <f t="shared" si="0"/>
        <v>-74.429999999999993</v>
      </c>
      <c r="J40" s="29">
        <f t="shared" si="4"/>
        <v>18.771144821564988</v>
      </c>
      <c r="K40" s="30"/>
      <c r="L40" s="30"/>
    </row>
    <row r="41" spans="1:12" s="6" customFormat="1" ht="48.75" customHeight="1" x14ac:dyDescent="0.3">
      <c r="A41" s="58" t="s">
        <v>63</v>
      </c>
      <c r="B41" s="59" t="s">
        <v>64</v>
      </c>
      <c r="C41" s="37">
        <v>1644.4</v>
      </c>
      <c r="D41" s="35">
        <v>17.2</v>
      </c>
      <c r="E41" s="27">
        <f t="shared" si="5"/>
        <v>1.0459742155193381</v>
      </c>
      <c r="F41" s="37">
        <v>1208.2</v>
      </c>
      <c r="G41" s="37">
        <v>91.63</v>
      </c>
      <c r="H41" s="27">
        <f t="shared" si="6"/>
        <v>7.5840092699884121</v>
      </c>
      <c r="I41" s="28">
        <f t="shared" si="0"/>
        <v>-74.429999999999993</v>
      </c>
      <c r="J41" s="29">
        <f t="shared" si="4"/>
        <v>18.771144821564988</v>
      </c>
      <c r="K41" s="39"/>
      <c r="L41" s="39"/>
    </row>
    <row r="42" spans="1:12" s="6" customFormat="1" ht="51" hidden="1" customHeight="1" x14ac:dyDescent="0.25">
      <c r="A42" s="58" t="s">
        <v>65</v>
      </c>
      <c r="B42" s="59" t="s">
        <v>66</v>
      </c>
      <c r="C42" s="60"/>
      <c r="D42" s="61"/>
      <c r="E42" s="27" t="e">
        <f t="shared" si="5"/>
        <v>#DIV/0!</v>
      </c>
      <c r="F42" s="60"/>
      <c r="G42" s="62"/>
      <c r="H42" s="27" t="e">
        <f t="shared" si="6"/>
        <v>#DIV/0!</v>
      </c>
      <c r="I42" s="28">
        <f t="shared" si="0"/>
        <v>0</v>
      </c>
      <c r="J42" s="29" t="e">
        <f t="shared" si="4"/>
        <v>#DIV/0!</v>
      </c>
      <c r="K42" s="63"/>
      <c r="L42" s="63"/>
    </row>
    <row r="43" spans="1:12" s="6" customFormat="1" ht="16.5" hidden="1" customHeight="1" x14ac:dyDescent="0.3">
      <c r="A43" s="64">
        <v>21050000</v>
      </c>
      <c r="B43" s="24" t="s">
        <v>67</v>
      </c>
      <c r="C43" s="40"/>
      <c r="D43" s="41"/>
      <c r="E43" s="27" t="e">
        <f t="shared" si="5"/>
        <v>#DIV/0!</v>
      </c>
      <c r="F43" s="40"/>
      <c r="G43" s="26"/>
      <c r="H43" s="27" t="e">
        <f t="shared" si="6"/>
        <v>#DIV/0!</v>
      </c>
      <c r="I43" s="28">
        <f t="shared" si="0"/>
        <v>0</v>
      </c>
      <c r="J43" s="29" t="e">
        <f t="shared" si="4"/>
        <v>#DIV/0!</v>
      </c>
      <c r="K43" s="42"/>
      <c r="L43" s="42"/>
    </row>
    <row r="44" spans="1:12" s="6" customFormat="1" ht="17.25" customHeight="1" x14ac:dyDescent="0.3">
      <c r="A44" s="23">
        <v>21080000</v>
      </c>
      <c r="B44" s="24" t="s">
        <v>68</v>
      </c>
      <c r="C44" s="25">
        <f>C45+C47+C46</f>
        <v>765.5</v>
      </c>
      <c r="D44" s="26">
        <f>D45+D47+D46</f>
        <v>22.997</v>
      </c>
      <c r="E44" s="27">
        <f t="shared" si="5"/>
        <v>3.0041802743305026</v>
      </c>
      <c r="F44" s="25">
        <f>F45+F47+F46</f>
        <v>1588.1000000000001</v>
      </c>
      <c r="G44" s="26">
        <f>G45+G47+G46</f>
        <v>44.144300000000001</v>
      </c>
      <c r="H44" s="27">
        <f t="shared" si="6"/>
        <v>2.7796927145645736</v>
      </c>
      <c r="I44" s="28">
        <f t="shared" si="0"/>
        <v>-21.147300000000001</v>
      </c>
      <c r="J44" s="29">
        <f t="shared" si="4"/>
        <v>52.09506097049902</v>
      </c>
      <c r="K44" s="30"/>
      <c r="L44" s="30"/>
    </row>
    <row r="45" spans="1:12" s="6" customFormat="1" ht="21" customHeight="1" x14ac:dyDescent="0.3">
      <c r="A45" s="58">
        <v>21080500</v>
      </c>
      <c r="B45" s="59" t="s">
        <v>68</v>
      </c>
      <c r="C45" s="28">
        <v>0</v>
      </c>
      <c r="D45" s="35">
        <v>0</v>
      </c>
      <c r="E45" s="27"/>
      <c r="F45" s="28"/>
      <c r="G45" s="28">
        <v>0</v>
      </c>
      <c r="H45" s="27"/>
      <c r="I45" s="28">
        <f t="shared" si="0"/>
        <v>0</v>
      </c>
      <c r="J45" s="29"/>
      <c r="K45" s="65"/>
      <c r="L45" s="65"/>
    </row>
    <row r="46" spans="1:12" s="6" customFormat="1" ht="89.25" customHeight="1" x14ac:dyDescent="0.3">
      <c r="A46" s="58">
        <v>21080900</v>
      </c>
      <c r="B46" s="32" t="s">
        <v>69</v>
      </c>
      <c r="C46" s="28">
        <v>7.7</v>
      </c>
      <c r="D46" s="35">
        <v>1.5409999999999999</v>
      </c>
      <c r="E46" s="27">
        <f t="shared" ref="E46:E51" si="7">D46/C46*100</f>
        <v>20.012987012987011</v>
      </c>
      <c r="F46" s="28">
        <v>41.4</v>
      </c>
      <c r="G46" s="28">
        <v>1.77</v>
      </c>
      <c r="H46" s="27">
        <f t="shared" ref="H46:H53" si="8">G46/F46*100</f>
        <v>4.27536231884058</v>
      </c>
      <c r="I46" s="28">
        <f t="shared" si="0"/>
        <v>-0.22900000000000009</v>
      </c>
      <c r="J46" s="29">
        <f t="shared" ref="J46:J52" si="9">D46/G46*100</f>
        <v>87.062146892655363</v>
      </c>
      <c r="K46" s="65"/>
      <c r="L46" s="65"/>
    </row>
    <row r="47" spans="1:12" s="6" customFormat="1" ht="20.25" customHeight="1" x14ac:dyDescent="0.3">
      <c r="A47" s="58">
        <v>21081100</v>
      </c>
      <c r="B47" s="59" t="s">
        <v>70</v>
      </c>
      <c r="C47" s="60">
        <v>757.8</v>
      </c>
      <c r="D47" s="35">
        <v>21.456</v>
      </c>
      <c r="E47" s="27">
        <f t="shared" si="7"/>
        <v>2.8313539192399051</v>
      </c>
      <c r="F47" s="60">
        <v>1546.7</v>
      </c>
      <c r="G47" s="28">
        <v>42.374299999999998</v>
      </c>
      <c r="H47" s="27">
        <f t="shared" si="8"/>
        <v>2.7396586280468092</v>
      </c>
      <c r="I47" s="28">
        <f t="shared" si="0"/>
        <v>-20.918299999999999</v>
      </c>
      <c r="J47" s="29">
        <f t="shared" si="9"/>
        <v>50.634464758119904</v>
      </c>
      <c r="K47" s="63"/>
      <c r="L47" s="63"/>
    </row>
    <row r="48" spans="1:12" s="6" customFormat="1" ht="42" hidden="1" customHeight="1" x14ac:dyDescent="0.3">
      <c r="A48" s="58" t="s">
        <v>71</v>
      </c>
      <c r="B48" s="59" t="s">
        <v>72</v>
      </c>
      <c r="C48" s="37" t="s">
        <v>22</v>
      </c>
      <c r="D48" s="35" t="s">
        <v>22</v>
      </c>
      <c r="E48" s="27" t="e">
        <f t="shared" si="7"/>
        <v>#VALUE!</v>
      </c>
      <c r="F48" s="37" t="s">
        <v>22</v>
      </c>
      <c r="G48" s="28" t="s">
        <v>22</v>
      </c>
      <c r="H48" s="27" t="e">
        <f t="shared" si="8"/>
        <v>#VALUE!</v>
      </c>
      <c r="I48" s="28" t="e">
        <f t="shared" si="0"/>
        <v>#VALUE!</v>
      </c>
      <c r="J48" s="29" t="e">
        <f t="shared" si="9"/>
        <v>#VALUE!</v>
      </c>
      <c r="K48" s="39"/>
      <c r="L48" s="39"/>
    </row>
    <row r="49" spans="1:12" s="6" customFormat="1" ht="36" x14ac:dyDescent="0.3">
      <c r="A49" s="14" t="s">
        <v>73</v>
      </c>
      <c r="B49" s="66" t="s">
        <v>74</v>
      </c>
      <c r="C49" s="25">
        <f>C50+C60+C61+C63</f>
        <v>21416.1</v>
      </c>
      <c r="D49" s="26">
        <f>D50+D60+D61+D63</f>
        <v>902.99031999999988</v>
      </c>
      <c r="E49" s="27">
        <f t="shared" si="7"/>
        <v>4.2164087765746334</v>
      </c>
      <c r="F49" s="25">
        <f>F50+F60+F61+F63</f>
        <v>44691.6</v>
      </c>
      <c r="G49" s="26">
        <f>G50+G60+G61+G63</f>
        <v>1791.0595500000002</v>
      </c>
      <c r="H49" s="27">
        <f t="shared" si="8"/>
        <v>4.0075977364873943</v>
      </c>
      <c r="I49" s="28">
        <f t="shared" si="0"/>
        <v>-888.06923000000029</v>
      </c>
      <c r="J49" s="29">
        <f t="shared" si="9"/>
        <v>50.416543659868807</v>
      </c>
      <c r="K49" s="30"/>
      <c r="L49" s="30"/>
    </row>
    <row r="50" spans="1:12" s="6" customFormat="1" ht="18.75" x14ac:dyDescent="0.3">
      <c r="A50" s="23">
        <v>22010000</v>
      </c>
      <c r="B50" s="24" t="s">
        <v>75</v>
      </c>
      <c r="C50" s="25">
        <f>C51+C52+C53+C54+C55+C56+C57+C58+C59</f>
        <v>14406.300000000001</v>
      </c>
      <c r="D50" s="26">
        <f>D51+D52+D53+D54+D55+D56+D57+D58+D59</f>
        <v>650.41755000000001</v>
      </c>
      <c r="E50" s="27">
        <f t="shared" si="7"/>
        <v>4.5148133108431718</v>
      </c>
      <c r="F50" s="25">
        <f>F51+F52+F53+F54+F55+F56+F57+F58+F59</f>
        <v>23893.9</v>
      </c>
      <c r="G50" s="26">
        <f>G51+G52+G53+G54+G55+G56+G57+G58+G59</f>
        <v>1258.7239500000001</v>
      </c>
      <c r="H50" s="27">
        <f t="shared" si="8"/>
        <v>5.267971951000046</v>
      </c>
      <c r="I50" s="28">
        <f t="shared" si="0"/>
        <v>-608.30640000000005</v>
      </c>
      <c r="J50" s="29">
        <f t="shared" si="9"/>
        <v>51.672771460334886</v>
      </c>
      <c r="K50" s="30"/>
      <c r="L50" s="30"/>
    </row>
    <row r="51" spans="1:12" s="6" customFormat="1" ht="39" customHeight="1" x14ac:dyDescent="0.3">
      <c r="A51" s="45" t="s">
        <v>76</v>
      </c>
      <c r="B51" s="67" t="s">
        <v>77</v>
      </c>
      <c r="C51" s="28">
        <v>0.5</v>
      </c>
      <c r="D51" s="35">
        <v>3.6539999999999999</v>
      </c>
      <c r="E51" s="27">
        <f t="shared" si="7"/>
        <v>730.8</v>
      </c>
      <c r="F51" s="28">
        <v>11.2</v>
      </c>
      <c r="G51" s="28">
        <v>8.5000000000000006E-2</v>
      </c>
      <c r="H51" s="27">
        <f t="shared" si="8"/>
        <v>0.75892857142857151</v>
      </c>
      <c r="I51" s="28">
        <f t="shared" si="0"/>
        <v>3.569</v>
      </c>
      <c r="J51" s="29">
        <f t="shared" si="9"/>
        <v>4298.823529411764</v>
      </c>
      <c r="K51" s="30"/>
      <c r="L51" s="30"/>
    </row>
    <row r="52" spans="1:12" s="6" customFormat="1" ht="33.75" customHeight="1" x14ac:dyDescent="0.3">
      <c r="A52" s="45" t="s">
        <v>78</v>
      </c>
      <c r="B52" s="68" t="s">
        <v>79</v>
      </c>
      <c r="C52" s="28">
        <v>0</v>
      </c>
      <c r="D52" s="35">
        <v>0</v>
      </c>
      <c r="E52" s="27"/>
      <c r="F52" s="28">
        <v>182.4</v>
      </c>
      <c r="G52" s="28">
        <v>13.92482</v>
      </c>
      <c r="H52" s="27">
        <f t="shared" si="8"/>
        <v>7.6342214912280699</v>
      </c>
      <c r="I52" s="28">
        <f t="shared" si="0"/>
        <v>-13.92482</v>
      </c>
      <c r="J52" s="29">
        <f t="shared" si="9"/>
        <v>0</v>
      </c>
      <c r="K52" s="30"/>
      <c r="L52" s="30"/>
    </row>
    <row r="53" spans="1:12" s="6" customFormat="1" ht="36" customHeight="1" x14ac:dyDescent="0.3">
      <c r="A53" s="45" t="s">
        <v>80</v>
      </c>
      <c r="B53" s="68" t="s">
        <v>81</v>
      </c>
      <c r="C53" s="28">
        <v>0</v>
      </c>
      <c r="D53" s="35">
        <v>0</v>
      </c>
      <c r="E53" s="27"/>
      <c r="F53" s="28">
        <v>2.4</v>
      </c>
      <c r="G53" s="28">
        <v>0</v>
      </c>
      <c r="H53" s="27">
        <f t="shared" si="8"/>
        <v>0</v>
      </c>
      <c r="I53" s="28">
        <f t="shared" si="0"/>
        <v>0</v>
      </c>
      <c r="J53" s="29"/>
      <c r="K53" s="30"/>
      <c r="L53" s="30"/>
    </row>
    <row r="54" spans="1:12" s="6" customFormat="1" ht="38.25" customHeight="1" x14ac:dyDescent="0.3">
      <c r="A54" s="45" t="s">
        <v>82</v>
      </c>
      <c r="B54" s="68" t="s">
        <v>83</v>
      </c>
      <c r="C54" s="28">
        <v>0</v>
      </c>
      <c r="D54" s="35">
        <v>0</v>
      </c>
      <c r="E54" s="27"/>
      <c r="F54" s="28">
        <v>0</v>
      </c>
      <c r="G54" s="28">
        <v>0</v>
      </c>
      <c r="H54" s="27"/>
      <c r="I54" s="28">
        <f t="shared" si="0"/>
        <v>0</v>
      </c>
      <c r="J54" s="29"/>
      <c r="K54" s="30"/>
      <c r="L54" s="30"/>
    </row>
    <row r="55" spans="1:12" s="6" customFormat="1" ht="36" customHeight="1" x14ac:dyDescent="0.3">
      <c r="A55" s="45" t="s">
        <v>84</v>
      </c>
      <c r="B55" s="68" t="s">
        <v>85</v>
      </c>
      <c r="C55" s="28">
        <v>6.5</v>
      </c>
      <c r="D55" s="35">
        <v>1.56</v>
      </c>
      <c r="E55" s="27">
        <f>D55/C55*100</f>
        <v>24.000000000000004</v>
      </c>
      <c r="F55" s="28">
        <v>6</v>
      </c>
      <c r="G55" s="28">
        <v>2.34</v>
      </c>
      <c r="H55" s="27">
        <f>G55/F55*100</f>
        <v>38.999999999999993</v>
      </c>
      <c r="I55" s="28">
        <f t="shared" si="0"/>
        <v>-0.7799999999999998</v>
      </c>
      <c r="J55" s="29">
        <f>D55/G55*100</f>
        <v>66.666666666666671</v>
      </c>
      <c r="K55" s="30"/>
      <c r="L55" s="30"/>
    </row>
    <row r="56" spans="1:12" s="6" customFormat="1" ht="51" customHeight="1" x14ac:dyDescent="0.3">
      <c r="A56" s="45" t="s">
        <v>86</v>
      </c>
      <c r="B56" s="68" t="s">
        <v>87</v>
      </c>
      <c r="C56" s="28">
        <v>489.8</v>
      </c>
      <c r="D56" s="35">
        <v>27.268000000000001</v>
      </c>
      <c r="E56" s="27">
        <f>D56/C56*100</f>
        <v>5.5671702735810538</v>
      </c>
      <c r="F56" s="28">
        <v>1308.9000000000001</v>
      </c>
      <c r="G56" s="28">
        <v>33.342700000000001</v>
      </c>
      <c r="H56" s="27">
        <f>G56/F56*100</f>
        <v>2.5473832989533194</v>
      </c>
      <c r="I56" s="28">
        <f t="shared" si="0"/>
        <v>-6.0747</v>
      </c>
      <c r="J56" s="29">
        <f>D56/G56*100</f>
        <v>81.781019533511085</v>
      </c>
      <c r="K56" s="30"/>
      <c r="L56" s="30"/>
    </row>
    <row r="57" spans="1:12" s="6" customFormat="1" ht="36" customHeight="1" x14ac:dyDescent="0.3">
      <c r="A57" s="45" t="s">
        <v>88</v>
      </c>
      <c r="B57" s="68" t="s">
        <v>89</v>
      </c>
      <c r="C57" s="28">
        <v>3127.4</v>
      </c>
      <c r="D57" s="35">
        <v>0</v>
      </c>
      <c r="E57" s="27">
        <f>D57/C57*100</f>
        <v>0</v>
      </c>
      <c r="F57" s="28">
        <v>7486.7</v>
      </c>
      <c r="G57" s="28">
        <v>500</v>
      </c>
      <c r="H57" s="27">
        <f>G57/F57*100</f>
        <v>6.6785098908731477</v>
      </c>
      <c r="I57" s="28">
        <f t="shared" si="0"/>
        <v>-500</v>
      </c>
      <c r="J57" s="29">
        <f>D57/G57*100</f>
        <v>0</v>
      </c>
      <c r="K57" s="30"/>
      <c r="L57" s="30"/>
    </row>
    <row r="58" spans="1:12" s="6" customFormat="1" ht="34.5" customHeight="1" x14ac:dyDescent="0.3">
      <c r="A58" s="45" t="s">
        <v>90</v>
      </c>
      <c r="B58" s="68" t="s">
        <v>91</v>
      </c>
      <c r="C58" s="28">
        <v>9695.6</v>
      </c>
      <c r="D58" s="35">
        <v>576.5</v>
      </c>
      <c r="E58" s="27">
        <f>D58/C58*100</f>
        <v>5.9459961219522253</v>
      </c>
      <c r="F58" s="28">
        <v>11742.2</v>
      </c>
      <c r="G58" s="28">
        <v>555.995</v>
      </c>
      <c r="H58" s="27">
        <f>G58/F58*100</f>
        <v>4.7350155848137483</v>
      </c>
      <c r="I58" s="28">
        <f t="shared" si="0"/>
        <v>20.504999999999995</v>
      </c>
      <c r="J58" s="29">
        <f>D58/G58*100</f>
        <v>103.68798280560077</v>
      </c>
      <c r="K58" s="30"/>
      <c r="L58" s="30"/>
    </row>
    <row r="59" spans="1:12" s="6" customFormat="1" ht="35.25" customHeight="1" x14ac:dyDescent="0.3">
      <c r="A59" s="45" t="s">
        <v>92</v>
      </c>
      <c r="B59" s="69" t="s">
        <v>93</v>
      </c>
      <c r="C59" s="28">
        <v>1086.5</v>
      </c>
      <c r="D59" s="35">
        <v>41.435549999999999</v>
      </c>
      <c r="E59" s="27">
        <f>D59/C59*100</f>
        <v>3.8136723423838013</v>
      </c>
      <c r="F59" s="28">
        <v>3154.1</v>
      </c>
      <c r="G59" s="28">
        <v>153.03643</v>
      </c>
      <c r="H59" s="27">
        <f>G59/F59*100</f>
        <v>4.8519840842078565</v>
      </c>
      <c r="I59" s="28">
        <f t="shared" si="0"/>
        <v>-111.60087999999999</v>
      </c>
      <c r="J59" s="29">
        <f>D59/G59*100</f>
        <v>27.075611996437708</v>
      </c>
      <c r="K59" s="30"/>
      <c r="L59" s="30"/>
    </row>
    <row r="60" spans="1:12" s="6" customFormat="1" ht="25.5" customHeight="1" x14ac:dyDescent="0.3">
      <c r="A60" s="70">
        <v>22020000</v>
      </c>
      <c r="B60" s="71" t="s">
        <v>94</v>
      </c>
      <c r="C60" s="40"/>
      <c r="D60" s="41"/>
      <c r="E60" s="27"/>
      <c r="F60" s="40"/>
      <c r="G60" s="26"/>
      <c r="H60" s="27"/>
      <c r="I60" s="28">
        <f t="shared" si="0"/>
        <v>0</v>
      </c>
      <c r="J60" s="29"/>
      <c r="K60" s="42"/>
      <c r="L60" s="42"/>
    </row>
    <row r="61" spans="1:12" s="6" customFormat="1" ht="53.25" customHeight="1" x14ac:dyDescent="0.25">
      <c r="A61" s="23" t="s">
        <v>95</v>
      </c>
      <c r="B61" s="24" t="s">
        <v>96</v>
      </c>
      <c r="C61" s="72">
        <f>C62</f>
        <v>5872.2</v>
      </c>
      <c r="D61" s="56">
        <f>D62</f>
        <v>242.91766999999999</v>
      </c>
      <c r="E61" s="27">
        <f t="shared" ref="E61:E92" si="10">D61/C61*100</f>
        <v>4.1367404039371953</v>
      </c>
      <c r="F61" s="72">
        <f>F62</f>
        <v>6527.6</v>
      </c>
      <c r="G61" s="56">
        <f>G62</f>
        <v>513.3519</v>
      </c>
      <c r="H61" s="27">
        <f t="shared" ref="H61:H92" si="11">G61/F61*100</f>
        <v>7.8643283902199883</v>
      </c>
      <c r="I61" s="28">
        <f t="shared" si="0"/>
        <v>-270.43423000000001</v>
      </c>
      <c r="J61" s="29">
        <f t="shared" ref="J61:J92" si="12">D61/G61*100</f>
        <v>47.319912520047161</v>
      </c>
      <c r="K61" s="21"/>
      <c r="L61" s="21"/>
    </row>
    <row r="62" spans="1:12" s="6" customFormat="1" ht="54.75" customHeight="1" x14ac:dyDescent="0.3">
      <c r="A62" s="58" t="s">
        <v>97</v>
      </c>
      <c r="B62" s="59" t="s">
        <v>98</v>
      </c>
      <c r="C62" s="60">
        <v>5872.2</v>
      </c>
      <c r="D62" s="35">
        <v>242.91766999999999</v>
      </c>
      <c r="E62" s="27">
        <f t="shared" si="10"/>
        <v>4.1367404039371953</v>
      </c>
      <c r="F62" s="60">
        <v>6527.6</v>
      </c>
      <c r="G62" s="28">
        <v>513.3519</v>
      </c>
      <c r="H62" s="27">
        <f t="shared" si="11"/>
        <v>7.8643283902199883</v>
      </c>
      <c r="I62" s="28">
        <f t="shared" si="0"/>
        <v>-270.43423000000001</v>
      </c>
      <c r="J62" s="29">
        <f t="shared" si="12"/>
        <v>47.319912520047161</v>
      </c>
      <c r="K62" s="63"/>
      <c r="L62" s="63"/>
    </row>
    <row r="63" spans="1:12" s="6" customFormat="1" ht="21.75" customHeight="1" x14ac:dyDescent="0.3">
      <c r="A63" s="23">
        <v>22090000</v>
      </c>
      <c r="B63" s="24" t="s">
        <v>99</v>
      </c>
      <c r="C63" s="40">
        <v>1137.5999999999999</v>
      </c>
      <c r="D63" s="40">
        <v>9.6551000000000009</v>
      </c>
      <c r="E63" s="27">
        <f t="shared" si="10"/>
        <v>0.84872538677918441</v>
      </c>
      <c r="F63" s="40">
        <v>14270.1</v>
      </c>
      <c r="G63" s="25">
        <v>18.983699999999999</v>
      </c>
      <c r="H63" s="27">
        <f t="shared" si="11"/>
        <v>0.13303130321441334</v>
      </c>
      <c r="I63" s="28">
        <f t="shared" si="0"/>
        <v>-9.328599999999998</v>
      </c>
      <c r="J63" s="29">
        <f t="shared" si="12"/>
        <v>50.859948271411795</v>
      </c>
      <c r="K63" s="42"/>
      <c r="L63" s="42"/>
    </row>
    <row r="64" spans="1:12" s="6" customFormat="1" ht="25.5" customHeight="1" x14ac:dyDescent="0.3">
      <c r="A64" s="14" t="s">
        <v>100</v>
      </c>
      <c r="B64" s="66" t="s">
        <v>101</v>
      </c>
      <c r="C64" s="72">
        <f>C66+C65</f>
        <v>139.20000000000002</v>
      </c>
      <c r="D64" s="56">
        <f>D66+D65</f>
        <v>10.28626</v>
      </c>
      <c r="E64" s="27">
        <f t="shared" si="10"/>
        <v>7.3895545977011494</v>
      </c>
      <c r="F64" s="72">
        <f>F66+F65</f>
        <v>321.89999999999998</v>
      </c>
      <c r="G64" s="26">
        <f>G66+G65</f>
        <v>26.945160000000001</v>
      </c>
      <c r="H64" s="27">
        <f t="shared" si="11"/>
        <v>8.3706616961789386</v>
      </c>
      <c r="I64" s="28">
        <f t="shared" si="0"/>
        <v>-16.658900000000003</v>
      </c>
      <c r="J64" s="29">
        <f t="shared" si="12"/>
        <v>38.174796512620446</v>
      </c>
      <c r="K64" s="21"/>
      <c r="L64" s="21"/>
    </row>
    <row r="65" spans="1:12" s="6" customFormat="1" ht="24.75" customHeight="1" x14ac:dyDescent="0.3">
      <c r="A65" s="31" t="s">
        <v>102</v>
      </c>
      <c r="B65" s="32" t="s">
        <v>68</v>
      </c>
      <c r="C65" s="37">
        <v>137.30000000000001</v>
      </c>
      <c r="D65" s="35">
        <v>10.28626</v>
      </c>
      <c r="E65" s="27">
        <f t="shared" si="10"/>
        <v>7.4918135469774221</v>
      </c>
      <c r="F65" s="37">
        <v>318.89999999999998</v>
      </c>
      <c r="G65" s="37">
        <v>26.11899</v>
      </c>
      <c r="H65" s="27">
        <f t="shared" si="11"/>
        <v>8.1903386641580429</v>
      </c>
      <c r="I65" s="28">
        <f t="shared" si="0"/>
        <v>-15.83273</v>
      </c>
      <c r="J65" s="29">
        <f t="shared" si="12"/>
        <v>39.382303833341183</v>
      </c>
      <c r="K65" s="39"/>
      <c r="L65" s="39"/>
    </row>
    <row r="66" spans="1:12" s="6" customFormat="1" ht="57" customHeight="1" x14ac:dyDescent="0.3">
      <c r="A66" s="23">
        <v>24030000</v>
      </c>
      <c r="B66" s="73" t="s">
        <v>103</v>
      </c>
      <c r="C66" s="40">
        <v>1.9</v>
      </c>
      <c r="D66" s="35">
        <v>0</v>
      </c>
      <c r="E66" s="27">
        <f t="shared" si="10"/>
        <v>0</v>
      </c>
      <c r="F66" s="40">
        <v>3</v>
      </c>
      <c r="G66" s="40">
        <v>0.82616999999999996</v>
      </c>
      <c r="H66" s="27">
        <f t="shared" si="11"/>
        <v>27.538999999999998</v>
      </c>
      <c r="I66" s="28">
        <f t="shared" si="0"/>
        <v>-0.82616999999999996</v>
      </c>
      <c r="J66" s="29">
        <f t="shared" si="12"/>
        <v>0</v>
      </c>
      <c r="K66" s="42"/>
      <c r="L66" s="42"/>
    </row>
    <row r="67" spans="1:12" s="6" customFormat="1" ht="93" customHeight="1" x14ac:dyDescent="0.3">
      <c r="A67" s="58">
        <v>31010200</v>
      </c>
      <c r="B67" s="32" t="s">
        <v>104</v>
      </c>
      <c r="C67" s="60">
        <v>67.7</v>
      </c>
      <c r="D67" s="35">
        <v>4.5026999999999999</v>
      </c>
      <c r="E67" s="27">
        <f t="shared" si="10"/>
        <v>6.6509601181683893</v>
      </c>
      <c r="F67" s="60">
        <v>43.4</v>
      </c>
      <c r="G67" s="60">
        <v>8.4030000000000005</v>
      </c>
      <c r="H67" s="27">
        <f t="shared" si="11"/>
        <v>19.361751152073733</v>
      </c>
      <c r="I67" s="28">
        <f t="shared" si="0"/>
        <v>-3.9003000000000005</v>
      </c>
      <c r="J67" s="29">
        <f t="shared" si="12"/>
        <v>53.58443413066761</v>
      </c>
      <c r="K67" s="63"/>
      <c r="L67" s="63"/>
    </row>
    <row r="68" spans="1:12" s="6" customFormat="1" ht="55.5" hidden="1" customHeight="1" x14ac:dyDescent="0.3">
      <c r="A68" s="74">
        <v>24110900</v>
      </c>
      <c r="B68" s="75" t="s">
        <v>105</v>
      </c>
      <c r="C68" s="76"/>
      <c r="D68" s="35"/>
      <c r="E68" s="27" t="e">
        <f t="shared" si="10"/>
        <v>#DIV/0!</v>
      </c>
      <c r="F68" s="76"/>
      <c r="G68" s="28"/>
      <c r="H68" s="27" t="e">
        <f t="shared" si="11"/>
        <v>#DIV/0!</v>
      </c>
      <c r="I68" s="28">
        <f t="shared" si="0"/>
        <v>0</v>
      </c>
      <c r="J68" s="29" t="e">
        <f t="shared" si="12"/>
        <v>#DIV/0!</v>
      </c>
      <c r="K68" s="77"/>
      <c r="L68" s="77"/>
    </row>
    <row r="69" spans="1:12" s="6" customFormat="1" ht="15" hidden="1" customHeight="1" x14ac:dyDescent="0.3">
      <c r="A69" s="23" t="s">
        <v>106</v>
      </c>
      <c r="B69" s="24" t="s">
        <v>107</v>
      </c>
      <c r="C69" s="40" t="s">
        <v>22</v>
      </c>
      <c r="D69" s="35" t="s">
        <v>22</v>
      </c>
      <c r="E69" s="27" t="e">
        <f t="shared" si="10"/>
        <v>#VALUE!</v>
      </c>
      <c r="F69" s="40" t="s">
        <v>22</v>
      </c>
      <c r="G69" s="25" t="s">
        <v>22</v>
      </c>
      <c r="H69" s="27" t="e">
        <f t="shared" si="11"/>
        <v>#VALUE!</v>
      </c>
      <c r="I69" s="28" t="e">
        <f t="shared" si="0"/>
        <v>#VALUE!</v>
      </c>
      <c r="J69" s="29" t="e">
        <f t="shared" si="12"/>
        <v>#VALUE!</v>
      </c>
      <c r="K69" s="42"/>
      <c r="L69" s="42"/>
    </row>
    <row r="70" spans="1:12" s="6" customFormat="1" ht="15" hidden="1" customHeight="1" x14ac:dyDescent="0.3">
      <c r="A70" s="58"/>
      <c r="B70" s="59" t="s">
        <v>108</v>
      </c>
      <c r="C70" s="60" t="s">
        <v>22</v>
      </c>
      <c r="D70" s="35" t="s">
        <v>22</v>
      </c>
      <c r="E70" s="27" t="e">
        <f t="shared" si="10"/>
        <v>#VALUE!</v>
      </c>
      <c r="F70" s="60" t="s">
        <v>22</v>
      </c>
      <c r="G70" s="28" t="s">
        <v>22</v>
      </c>
      <c r="H70" s="27" t="e">
        <f t="shared" si="11"/>
        <v>#VALUE!</v>
      </c>
      <c r="I70" s="28" t="e">
        <f t="shared" ref="I70:I94" si="13">D70-G70</f>
        <v>#VALUE!</v>
      </c>
      <c r="J70" s="29" t="e">
        <f t="shared" si="12"/>
        <v>#VALUE!</v>
      </c>
      <c r="K70" s="63"/>
      <c r="L70" s="63"/>
    </row>
    <row r="71" spans="1:12" s="6" customFormat="1" ht="15" hidden="1" customHeight="1" x14ac:dyDescent="0.3">
      <c r="A71" s="58"/>
      <c r="B71" s="59" t="s">
        <v>109</v>
      </c>
      <c r="C71" s="60"/>
      <c r="D71" s="35"/>
      <c r="E71" s="27" t="e">
        <f t="shared" si="10"/>
        <v>#DIV/0!</v>
      </c>
      <c r="F71" s="60"/>
      <c r="G71" s="28"/>
      <c r="H71" s="27" t="e">
        <f t="shared" si="11"/>
        <v>#DIV/0!</v>
      </c>
      <c r="I71" s="28">
        <f t="shared" si="13"/>
        <v>0</v>
      </c>
      <c r="J71" s="29" t="e">
        <f t="shared" si="12"/>
        <v>#DIV/0!</v>
      </c>
      <c r="K71" s="63"/>
      <c r="L71" s="63"/>
    </row>
    <row r="72" spans="1:12" s="6" customFormat="1" ht="15" hidden="1" customHeight="1" x14ac:dyDescent="0.3">
      <c r="A72" s="58"/>
      <c r="B72" s="59" t="s">
        <v>110</v>
      </c>
      <c r="C72" s="60" t="s">
        <v>22</v>
      </c>
      <c r="D72" s="35" t="s">
        <v>22</v>
      </c>
      <c r="E72" s="27" t="e">
        <f t="shared" si="10"/>
        <v>#VALUE!</v>
      </c>
      <c r="F72" s="60" t="s">
        <v>22</v>
      </c>
      <c r="G72" s="28" t="s">
        <v>22</v>
      </c>
      <c r="H72" s="27" t="e">
        <f t="shared" si="11"/>
        <v>#VALUE!</v>
      </c>
      <c r="I72" s="28" t="e">
        <f t="shared" si="13"/>
        <v>#VALUE!</v>
      </c>
      <c r="J72" s="29" t="e">
        <f t="shared" si="12"/>
        <v>#VALUE!</v>
      </c>
      <c r="K72" s="63"/>
      <c r="L72" s="63"/>
    </row>
    <row r="73" spans="1:12" s="6" customFormat="1" ht="15" hidden="1" customHeight="1" x14ac:dyDescent="0.3">
      <c r="A73" s="58" t="s">
        <v>22</v>
      </c>
      <c r="B73" s="59" t="s">
        <v>111</v>
      </c>
      <c r="C73" s="60" t="s">
        <v>22</v>
      </c>
      <c r="D73" s="35" t="s">
        <v>22</v>
      </c>
      <c r="E73" s="27" t="e">
        <f t="shared" si="10"/>
        <v>#VALUE!</v>
      </c>
      <c r="F73" s="60" t="s">
        <v>22</v>
      </c>
      <c r="G73" s="28" t="s">
        <v>22</v>
      </c>
      <c r="H73" s="27" t="e">
        <f t="shared" si="11"/>
        <v>#VALUE!</v>
      </c>
      <c r="I73" s="28" t="e">
        <f t="shared" si="13"/>
        <v>#VALUE!</v>
      </c>
      <c r="J73" s="29" t="e">
        <f t="shared" si="12"/>
        <v>#VALUE!</v>
      </c>
      <c r="K73" s="63"/>
      <c r="L73" s="63"/>
    </row>
    <row r="74" spans="1:12" s="6" customFormat="1" ht="15" hidden="1" customHeight="1" x14ac:dyDescent="0.3">
      <c r="A74" s="58" t="s">
        <v>22</v>
      </c>
      <c r="B74" s="59" t="s">
        <v>112</v>
      </c>
      <c r="C74" s="60" t="s">
        <v>22</v>
      </c>
      <c r="D74" s="35" t="s">
        <v>22</v>
      </c>
      <c r="E74" s="27" t="e">
        <f t="shared" si="10"/>
        <v>#VALUE!</v>
      </c>
      <c r="F74" s="60" t="s">
        <v>22</v>
      </c>
      <c r="G74" s="28" t="s">
        <v>22</v>
      </c>
      <c r="H74" s="27" t="e">
        <f t="shared" si="11"/>
        <v>#VALUE!</v>
      </c>
      <c r="I74" s="28" t="e">
        <f t="shared" si="13"/>
        <v>#VALUE!</v>
      </c>
      <c r="J74" s="29" t="e">
        <f t="shared" si="12"/>
        <v>#VALUE!</v>
      </c>
      <c r="K74" s="63"/>
      <c r="L74" s="63"/>
    </row>
    <row r="75" spans="1:12" s="6" customFormat="1" ht="15" hidden="1" customHeight="1" x14ac:dyDescent="0.3">
      <c r="A75" s="58" t="s">
        <v>22</v>
      </c>
      <c r="B75" s="59" t="s">
        <v>113</v>
      </c>
      <c r="C75" s="60" t="s">
        <v>22</v>
      </c>
      <c r="D75" s="35" t="s">
        <v>22</v>
      </c>
      <c r="E75" s="27" t="e">
        <f t="shared" si="10"/>
        <v>#VALUE!</v>
      </c>
      <c r="F75" s="60" t="s">
        <v>22</v>
      </c>
      <c r="G75" s="28" t="s">
        <v>22</v>
      </c>
      <c r="H75" s="27" t="e">
        <f t="shared" si="11"/>
        <v>#VALUE!</v>
      </c>
      <c r="I75" s="28" t="e">
        <f t="shared" si="13"/>
        <v>#VALUE!</v>
      </c>
      <c r="J75" s="29" t="e">
        <f t="shared" si="12"/>
        <v>#VALUE!</v>
      </c>
      <c r="K75" s="63"/>
      <c r="L75" s="63"/>
    </row>
    <row r="76" spans="1:12" s="6" customFormat="1" ht="15" hidden="1" customHeight="1" x14ac:dyDescent="0.3">
      <c r="A76" s="58" t="s">
        <v>22</v>
      </c>
      <c r="B76" s="59" t="s">
        <v>114</v>
      </c>
      <c r="C76" s="60" t="s">
        <v>22</v>
      </c>
      <c r="D76" s="35" t="s">
        <v>22</v>
      </c>
      <c r="E76" s="27" t="e">
        <f t="shared" si="10"/>
        <v>#VALUE!</v>
      </c>
      <c r="F76" s="60" t="s">
        <v>22</v>
      </c>
      <c r="G76" s="28" t="s">
        <v>22</v>
      </c>
      <c r="H76" s="27" t="e">
        <f t="shared" si="11"/>
        <v>#VALUE!</v>
      </c>
      <c r="I76" s="28" t="e">
        <f t="shared" si="13"/>
        <v>#VALUE!</v>
      </c>
      <c r="J76" s="29" t="e">
        <f t="shared" si="12"/>
        <v>#VALUE!</v>
      </c>
      <c r="K76" s="63"/>
      <c r="L76" s="63"/>
    </row>
    <row r="77" spans="1:12" s="22" customFormat="1" ht="12.75" hidden="1" customHeight="1" x14ac:dyDescent="0.3">
      <c r="A77" s="14" t="s">
        <v>115</v>
      </c>
      <c r="B77" s="53" t="s">
        <v>116</v>
      </c>
      <c r="C77" s="54" t="s">
        <v>22</v>
      </c>
      <c r="D77" s="35" t="s">
        <v>22</v>
      </c>
      <c r="E77" s="27" t="e">
        <f t="shared" si="10"/>
        <v>#VALUE!</v>
      </c>
      <c r="F77" s="54" t="s">
        <v>22</v>
      </c>
      <c r="G77" s="72" t="s">
        <v>22</v>
      </c>
      <c r="H77" s="27" t="e">
        <f t="shared" si="11"/>
        <v>#VALUE!</v>
      </c>
      <c r="I77" s="28" t="e">
        <f t="shared" si="13"/>
        <v>#VALUE!</v>
      </c>
      <c r="J77" s="29" t="e">
        <f t="shared" si="12"/>
        <v>#VALUE!</v>
      </c>
      <c r="K77" s="57"/>
      <c r="L77" s="57"/>
    </row>
    <row r="78" spans="1:12" s="6" customFormat="1" ht="12.75" hidden="1" customHeight="1" x14ac:dyDescent="0.3">
      <c r="A78" s="23" t="s">
        <v>117</v>
      </c>
      <c r="B78" s="24" t="s">
        <v>118</v>
      </c>
      <c r="C78" s="40" t="s">
        <v>22</v>
      </c>
      <c r="D78" s="35" t="s">
        <v>22</v>
      </c>
      <c r="E78" s="27" t="e">
        <f t="shared" si="10"/>
        <v>#VALUE!</v>
      </c>
      <c r="F78" s="40" t="s">
        <v>22</v>
      </c>
      <c r="G78" s="25" t="s">
        <v>22</v>
      </c>
      <c r="H78" s="27" t="e">
        <f t="shared" si="11"/>
        <v>#VALUE!</v>
      </c>
      <c r="I78" s="28" t="e">
        <f t="shared" si="13"/>
        <v>#VALUE!</v>
      </c>
      <c r="J78" s="29" t="e">
        <f t="shared" si="12"/>
        <v>#VALUE!</v>
      </c>
      <c r="K78" s="42"/>
      <c r="L78" s="42"/>
    </row>
    <row r="79" spans="1:12" s="6" customFormat="1" ht="46.5" hidden="1" customHeight="1" x14ac:dyDescent="0.3">
      <c r="A79" s="31" t="s">
        <v>119</v>
      </c>
      <c r="B79" s="32" t="s">
        <v>120</v>
      </c>
      <c r="C79" s="37" t="s">
        <v>22</v>
      </c>
      <c r="D79" s="35" t="s">
        <v>22</v>
      </c>
      <c r="E79" s="27" t="e">
        <f t="shared" si="10"/>
        <v>#VALUE!</v>
      </c>
      <c r="F79" s="37" t="s">
        <v>22</v>
      </c>
      <c r="G79" s="33" t="s">
        <v>22</v>
      </c>
      <c r="H79" s="27" t="e">
        <f t="shared" si="11"/>
        <v>#VALUE!</v>
      </c>
      <c r="I79" s="28" t="e">
        <f t="shared" si="13"/>
        <v>#VALUE!</v>
      </c>
      <c r="J79" s="29" t="e">
        <f t="shared" si="12"/>
        <v>#VALUE!</v>
      </c>
      <c r="K79" s="39"/>
      <c r="L79" s="39"/>
    </row>
    <row r="80" spans="1:12" s="6" customFormat="1" ht="28.5" hidden="1" customHeight="1" x14ac:dyDescent="0.3">
      <c r="A80" s="23" t="s">
        <v>121</v>
      </c>
      <c r="B80" s="24" t="s">
        <v>122</v>
      </c>
      <c r="C80" s="40" t="s">
        <v>22</v>
      </c>
      <c r="D80" s="35" t="s">
        <v>22</v>
      </c>
      <c r="E80" s="27" t="e">
        <f t="shared" si="10"/>
        <v>#VALUE!</v>
      </c>
      <c r="F80" s="40" t="s">
        <v>22</v>
      </c>
      <c r="G80" s="25" t="s">
        <v>22</v>
      </c>
      <c r="H80" s="27" t="e">
        <f t="shared" si="11"/>
        <v>#VALUE!</v>
      </c>
      <c r="I80" s="28" t="e">
        <f t="shared" si="13"/>
        <v>#VALUE!</v>
      </c>
      <c r="J80" s="29" t="e">
        <f t="shared" si="12"/>
        <v>#VALUE!</v>
      </c>
      <c r="K80" s="42"/>
      <c r="L80" s="42"/>
    </row>
    <row r="81" spans="1:12" s="6" customFormat="1" ht="18" hidden="1" customHeight="1" x14ac:dyDescent="0.3">
      <c r="A81" s="31" t="s">
        <v>123</v>
      </c>
      <c r="B81" s="32" t="s">
        <v>124</v>
      </c>
      <c r="C81" s="37" t="s">
        <v>22</v>
      </c>
      <c r="D81" s="35" t="s">
        <v>22</v>
      </c>
      <c r="E81" s="27" t="e">
        <f t="shared" si="10"/>
        <v>#VALUE!</v>
      </c>
      <c r="F81" s="37" t="s">
        <v>22</v>
      </c>
      <c r="G81" s="33" t="s">
        <v>22</v>
      </c>
      <c r="H81" s="27" t="e">
        <f t="shared" si="11"/>
        <v>#VALUE!</v>
      </c>
      <c r="I81" s="28" t="e">
        <f t="shared" si="13"/>
        <v>#VALUE!</v>
      </c>
      <c r="J81" s="29" t="e">
        <f t="shared" si="12"/>
        <v>#VALUE!</v>
      </c>
      <c r="K81" s="39"/>
      <c r="L81" s="39"/>
    </row>
    <row r="82" spans="1:12" s="22" customFormat="1" ht="12.75" hidden="1" customHeight="1" x14ac:dyDescent="0.3">
      <c r="A82" s="14" t="s">
        <v>125</v>
      </c>
      <c r="B82" s="53" t="s">
        <v>126</v>
      </c>
      <c r="C82" s="54" t="s">
        <v>22</v>
      </c>
      <c r="D82" s="35" t="s">
        <v>22</v>
      </c>
      <c r="E82" s="27" t="e">
        <f t="shared" si="10"/>
        <v>#VALUE!</v>
      </c>
      <c r="F82" s="54" t="s">
        <v>22</v>
      </c>
      <c r="G82" s="72" t="s">
        <v>22</v>
      </c>
      <c r="H82" s="27" t="e">
        <f t="shared" si="11"/>
        <v>#VALUE!</v>
      </c>
      <c r="I82" s="28" t="e">
        <f t="shared" si="13"/>
        <v>#VALUE!</v>
      </c>
      <c r="J82" s="29" t="e">
        <f t="shared" si="12"/>
        <v>#VALUE!</v>
      </c>
      <c r="K82" s="57"/>
      <c r="L82" s="57"/>
    </row>
    <row r="83" spans="1:12" s="6" customFormat="1" ht="12.75" hidden="1" customHeight="1" x14ac:dyDescent="0.3">
      <c r="A83" s="23" t="s">
        <v>127</v>
      </c>
      <c r="B83" s="24" t="s">
        <v>128</v>
      </c>
      <c r="C83" s="40" t="s">
        <v>22</v>
      </c>
      <c r="D83" s="35" t="s">
        <v>22</v>
      </c>
      <c r="E83" s="27" t="e">
        <f t="shared" si="10"/>
        <v>#VALUE!</v>
      </c>
      <c r="F83" s="40" t="s">
        <v>22</v>
      </c>
      <c r="G83" s="25" t="s">
        <v>22</v>
      </c>
      <c r="H83" s="27" t="e">
        <f t="shared" si="11"/>
        <v>#VALUE!</v>
      </c>
      <c r="I83" s="28" t="e">
        <f t="shared" si="13"/>
        <v>#VALUE!</v>
      </c>
      <c r="J83" s="29" t="e">
        <f t="shared" si="12"/>
        <v>#VALUE!</v>
      </c>
      <c r="K83" s="42"/>
      <c r="L83" s="42"/>
    </row>
    <row r="84" spans="1:12" s="6" customFormat="1" ht="51" hidden="1" customHeight="1" x14ac:dyDescent="0.3">
      <c r="A84" s="31" t="s">
        <v>129</v>
      </c>
      <c r="B84" s="32" t="s">
        <v>130</v>
      </c>
      <c r="C84" s="37" t="s">
        <v>22</v>
      </c>
      <c r="D84" s="35" t="s">
        <v>22</v>
      </c>
      <c r="E84" s="27" t="e">
        <f t="shared" si="10"/>
        <v>#VALUE!</v>
      </c>
      <c r="F84" s="37" t="s">
        <v>22</v>
      </c>
      <c r="G84" s="33" t="s">
        <v>22</v>
      </c>
      <c r="H84" s="27" t="e">
        <f t="shared" si="11"/>
        <v>#VALUE!</v>
      </c>
      <c r="I84" s="28" t="e">
        <f t="shared" si="13"/>
        <v>#VALUE!</v>
      </c>
      <c r="J84" s="29" t="e">
        <f t="shared" si="12"/>
        <v>#VALUE!</v>
      </c>
      <c r="K84" s="39"/>
      <c r="L84" s="39"/>
    </row>
    <row r="85" spans="1:12" s="6" customFormat="1" ht="68.25" hidden="1" customHeight="1" x14ac:dyDescent="0.3">
      <c r="A85" s="58" t="s">
        <v>131</v>
      </c>
      <c r="B85" s="59" t="s">
        <v>132</v>
      </c>
      <c r="C85" s="60" t="s">
        <v>22</v>
      </c>
      <c r="D85" s="35" t="s">
        <v>22</v>
      </c>
      <c r="E85" s="27" t="e">
        <f t="shared" si="10"/>
        <v>#VALUE!</v>
      </c>
      <c r="F85" s="60" t="s">
        <v>22</v>
      </c>
      <c r="G85" s="28" t="s">
        <v>22</v>
      </c>
      <c r="H85" s="27" t="e">
        <f t="shared" si="11"/>
        <v>#VALUE!</v>
      </c>
      <c r="I85" s="28" t="e">
        <f t="shared" si="13"/>
        <v>#VALUE!</v>
      </c>
      <c r="J85" s="29" t="e">
        <f t="shared" si="12"/>
        <v>#VALUE!</v>
      </c>
      <c r="K85" s="63"/>
      <c r="L85" s="63"/>
    </row>
    <row r="86" spans="1:12" s="6" customFormat="1" ht="28.5" hidden="1" customHeight="1" x14ac:dyDescent="0.3">
      <c r="A86" s="58">
        <v>50110002</v>
      </c>
      <c r="B86" s="59" t="s">
        <v>133</v>
      </c>
      <c r="C86" s="60" t="s">
        <v>22</v>
      </c>
      <c r="D86" s="35" t="s">
        <v>22</v>
      </c>
      <c r="E86" s="27" t="e">
        <f t="shared" si="10"/>
        <v>#VALUE!</v>
      </c>
      <c r="F86" s="60" t="s">
        <v>22</v>
      </c>
      <c r="G86" s="28" t="s">
        <v>22</v>
      </c>
      <c r="H86" s="27" t="e">
        <f t="shared" si="11"/>
        <v>#VALUE!</v>
      </c>
      <c r="I86" s="28" t="e">
        <f t="shared" si="13"/>
        <v>#VALUE!</v>
      </c>
      <c r="J86" s="29" t="e">
        <f t="shared" si="12"/>
        <v>#VALUE!</v>
      </c>
      <c r="K86" s="63"/>
      <c r="L86" s="63"/>
    </row>
    <row r="87" spans="1:12" s="6" customFormat="1" ht="18.75" hidden="1" customHeight="1" x14ac:dyDescent="0.3">
      <c r="A87" s="78">
        <v>50110003</v>
      </c>
      <c r="B87" s="79" t="s">
        <v>134</v>
      </c>
      <c r="C87" s="28" t="s">
        <v>22</v>
      </c>
      <c r="D87" s="35" t="s">
        <v>22</v>
      </c>
      <c r="E87" s="27" t="e">
        <f t="shared" si="10"/>
        <v>#VALUE!</v>
      </c>
      <c r="F87" s="28" t="s">
        <v>22</v>
      </c>
      <c r="G87" s="28" t="s">
        <v>22</v>
      </c>
      <c r="H87" s="27" t="e">
        <f t="shared" si="11"/>
        <v>#VALUE!</v>
      </c>
      <c r="I87" s="28" t="e">
        <f t="shared" si="13"/>
        <v>#VALUE!</v>
      </c>
      <c r="J87" s="29" t="e">
        <f t="shared" si="12"/>
        <v>#VALUE!</v>
      </c>
      <c r="K87" s="65"/>
      <c r="L87" s="65"/>
    </row>
    <row r="88" spans="1:12" s="6" customFormat="1" ht="15" hidden="1" customHeight="1" x14ac:dyDescent="0.3">
      <c r="A88" s="58">
        <v>50110005</v>
      </c>
      <c r="B88" s="79" t="s">
        <v>135</v>
      </c>
      <c r="C88" s="60" t="s">
        <v>22</v>
      </c>
      <c r="D88" s="35" t="s">
        <v>22</v>
      </c>
      <c r="E88" s="27" t="e">
        <f t="shared" si="10"/>
        <v>#VALUE!</v>
      </c>
      <c r="F88" s="60" t="s">
        <v>22</v>
      </c>
      <c r="G88" s="28" t="s">
        <v>22</v>
      </c>
      <c r="H88" s="27" t="e">
        <f t="shared" si="11"/>
        <v>#VALUE!</v>
      </c>
      <c r="I88" s="28" t="e">
        <f t="shared" si="13"/>
        <v>#VALUE!</v>
      </c>
      <c r="J88" s="29" t="e">
        <f t="shared" si="12"/>
        <v>#VALUE!</v>
      </c>
      <c r="K88" s="63"/>
      <c r="L88" s="63"/>
    </row>
    <row r="89" spans="1:12" s="6" customFormat="1" ht="15.75" hidden="1" customHeight="1" x14ac:dyDescent="0.3">
      <c r="A89" s="78">
        <v>50110006</v>
      </c>
      <c r="B89" s="79" t="s">
        <v>136</v>
      </c>
      <c r="C89" s="28" t="s">
        <v>22</v>
      </c>
      <c r="D89" s="35" t="s">
        <v>22</v>
      </c>
      <c r="E89" s="27" t="e">
        <f t="shared" si="10"/>
        <v>#VALUE!</v>
      </c>
      <c r="F89" s="28" t="s">
        <v>22</v>
      </c>
      <c r="G89" s="28" t="s">
        <v>22</v>
      </c>
      <c r="H89" s="27" t="e">
        <f t="shared" si="11"/>
        <v>#VALUE!</v>
      </c>
      <c r="I89" s="28" t="e">
        <f t="shared" si="13"/>
        <v>#VALUE!</v>
      </c>
      <c r="J89" s="29" t="e">
        <f t="shared" si="12"/>
        <v>#VALUE!</v>
      </c>
      <c r="K89" s="65"/>
      <c r="L89" s="65"/>
    </row>
    <row r="90" spans="1:12" s="6" customFormat="1" ht="6" hidden="1" customHeight="1" x14ac:dyDescent="0.3">
      <c r="A90" s="80">
        <v>50110009</v>
      </c>
      <c r="B90" s="59" t="s">
        <v>137</v>
      </c>
      <c r="C90" s="60"/>
      <c r="D90" s="35"/>
      <c r="E90" s="27" t="e">
        <f t="shared" si="10"/>
        <v>#DIV/0!</v>
      </c>
      <c r="F90" s="60"/>
      <c r="G90" s="28"/>
      <c r="H90" s="27" t="e">
        <f t="shared" si="11"/>
        <v>#DIV/0!</v>
      </c>
      <c r="I90" s="28">
        <f t="shared" si="13"/>
        <v>0</v>
      </c>
      <c r="J90" s="29" t="e">
        <f t="shared" si="12"/>
        <v>#DIV/0!</v>
      </c>
      <c r="K90" s="63"/>
      <c r="L90" s="63"/>
    </row>
    <row r="91" spans="1:12" s="6" customFormat="1" ht="0.75" customHeight="1" thickBot="1" x14ac:dyDescent="0.35">
      <c r="A91" s="80"/>
      <c r="B91" s="81"/>
      <c r="C91" s="82">
        <v>0</v>
      </c>
      <c r="D91" s="35"/>
      <c r="E91" s="27" t="e">
        <f t="shared" si="10"/>
        <v>#DIV/0!</v>
      </c>
      <c r="F91" s="82"/>
      <c r="G91" s="83"/>
      <c r="H91" s="27" t="e">
        <f t="shared" si="11"/>
        <v>#DIV/0!</v>
      </c>
      <c r="I91" s="28">
        <f t="shared" si="13"/>
        <v>0</v>
      </c>
      <c r="J91" s="29" t="e">
        <f t="shared" si="12"/>
        <v>#DIV/0!</v>
      </c>
      <c r="K91" s="63"/>
      <c r="L91" s="63"/>
    </row>
    <row r="92" spans="1:12" s="6" customFormat="1" ht="18" hidden="1" customHeight="1" thickBot="1" x14ac:dyDescent="0.35">
      <c r="A92" s="80"/>
      <c r="B92" s="59"/>
      <c r="C92" s="82"/>
      <c r="D92" s="35"/>
      <c r="E92" s="27" t="e">
        <f t="shared" si="10"/>
        <v>#DIV/0!</v>
      </c>
      <c r="F92" s="82"/>
      <c r="G92" s="83"/>
      <c r="H92" s="27" t="e">
        <f t="shared" si="11"/>
        <v>#DIV/0!</v>
      </c>
      <c r="I92" s="28">
        <f t="shared" si="13"/>
        <v>0</v>
      </c>
      <c r="J92" s="29" t="e">
        <f t="shared" si="12"/>
        <v>#DIV/0!</v>
      </c>
      <c r="K92" s="63"/>
      <c r="L92" s="63"/>
    </row>
    <row r="93" spans="1:12" s="6" customFormat="1" ht="40.5" customHeight="1" x14ac:dyDescent="0.3">
      <c r="A93" s="58">
        <v>31020000</v>
      </c>
      <c r="B93" s="32" t="s">
        <v>138</v>
      </c>
      <c r="C93" s="60">
        <v>0</v>
      </c>
      <c r="D93" s="35">
        <v>0</v>
      </c>
      <c r="E93" s="27"/>
      <c r="F93" s="60"/>
      <c r="G93" s="60">
        <v>0</v>
      </c>
      <c r="H93" s="27"/>
      <c r="I93" s="28">
        <f t="shared" si="13"/>
        <v>0</v>
      </c>
      <c r="J93" s="29"/>
      <c r="K93" s="63"/>
      <c r="L93" s="63"/>
    </row>
    <row r="94" spans="1:12" s="1" customFormat="1" ht="18.75" customHeight="1" thickBot="1" x14ac:dyDescent="0.3">
      <c r="A94" s="84"/>
      <c r="B94" s="85" t="s">
        <v>139</v>
      </c>
      <c r="C94" s="86">
        <f>C6+C37+C67+C93</f>
        <v>1261289.6999999997</v>
      </c>
      <c r="D94" s="86">
        <f>D6+D37+D67+D93</f>
        <v>80524.02367000001</v>
      </c>
      <c r="E94" s="86">
        <f>D94/C94*100</f>
        <v>6.3842607824356312</v>
      </c>
      <c r="F94" s="86">
        <f>F6+F37+F67+F93</f>
        <v>1285572.5</v>
      </c>
      <c r="G94" s="86">
        <f>G6+G37+G67+G93</f>
        <v>77200.051059999983</v>
      </c>
      <c r="H94" s="86">
        <f>G94/F94*100</f>
        <v>6.0051106460351313</v>
      </c>
      <c r="I94" s="88">
        <f t="shared" si="13"/>
        <v>3323.9726100000262</v>
      </c>
      <c r="J94" s="89">
        <f>D94/G94*100</f>
        <v>104.30566115483089</v>
      </c>
      <c r="K94" s="90"/>
      <c r="L94" s="90"/>
    </row>
    <row r="95" spans="1:12" s="22" customFormat="1" ht="18.75" thickBot="1" x14ac:dyDescent="0.3">
      <c r="A95" s="151" t="s">
        <v>140</v>
      </c>
      <c r="B95" s="152"/>
      <c r="C95" s="152"/>
      <c r="D95" s="152"/>
      <c r="E95" s="152"/>
      <c r="F95" s="152"/>
      <c r="G95" s="152"/>
      <c r="H95" s="152"/>
      <c r="I95" s="152"/>
      <c r="J95" s="153"/>
    </row>
    <row r="96" spans="1:12" s="6" customFormat="1" ht="44.25" customHeight="1" thickBot="1" x14ac:dyDescent="0.3">
      <c r="A96" s="91">
        <v>50110004</v>
      </c>
      <c r="B96" s="92" t="s">
        <v>141</v>
      </c>
      <c r="C96" s="143"/>
      <c r="D96" s="145">
        <v>0</v>
      </c>
      <c r="E96" s="145"/>
      <c r="F96" s="144">
        <v>5000</v>
      </c>
      <c r="G96" s="97">
        <v>0</v>
      </c>
      <c r="H96" s="98">
        <f>G96/F96*100</f>
        <v>0</v>
      </c>
      <c r="I96" s="99">
        <f>D96-G96</f>
        <v>0</v>
      </c>
      <c r="J96" s="100"/>
    </row>
    <row r="97" spans="1:10" s="6" customFormat="1" ht="18.75" hidden="1" x14ac:dyDescent="0.25">
      <c r="A97" s="101"/>
      <c r="B97" s="102"/>
      <c r="C97" s="105"/>
      <c r="D97" s="103"/>
      <c r="E97" s="104"/>
      <c r="F97" s="105"/>
      <c r="G97" s="105"/>
      <c r="H97" s="104"/>
      <c r="I97" s="21"/>
      <c r="J97" s="65"/>
    </row>
    <row r="98" spans="1:10" s="6" customFormat="1" ht="18.75" hidden="1" x14ac:dyDescent="0.25">
      <c r="A98" s="101"/>
      <c r="B98" s="102"/>
      <c r="C98" s="105"/>
      <c r="D98" s="103"/>
      <c r="E98" s="104"/>
      <c r="F98" s="105"/>
      <c r="G98" s="105"/>
      <c r="H98" s="104"/>
      <c r="I98" s="21"/>
      <c r="J98" s="65"/>
    </row>
    <row r="99" spans="1:10" s="6" customFormat="1" ht="18.75" hidden="1" x14ac:dyDescent="0.25">
      <c r="A99" s="101"/>
      <c r="B99" s="102"/>
      <c r="C99" s="105"/>
      <c r="D99" s="103"/>
      <c r="E99" s="104"/>
      <c r="F99" s="105"/>
      <c r="G99" s="105"/>
      <c r="H99" s="104"/>
      <c r="I99" s="21"/>
      <c r="J99" s="65"/>
    </row>
    <row r="100" spans="1:10" s="6" customFormat="1" ht="18.75" hidden="1" x14ac:dyDescent="0.25">
      <c r="A100" s="101"/>
      <c r="B100" s="102"/>
      <c r="C100" s="105"/>
      <c r="D100" s="103"/>
      <c r="E100" s="104"/>
      <c r="F100" s="105"/>
      <c r="G100" s="105"/>
      <c r="H100" s="104"/>
      <c r="I100" s="21"/>
      <c r="J100" s="65"/>
    </row>
    <row r="101" spans="1:10" s="6" customFormat="1" ht="18.75" hidden="1" x14ac:dyDescent="0.25">
      <c r="A101" s="106"/>
      <c r="B101" s="107"/>
      <c r="C101" s="105"/>
      <c r="D101" s="103"/>
      <c r="E101" s="104"/>
      <c r="F101" s="105"/>
      <c r="G101" s="105"/>
      <c r="H101" s="104"/>
      <c r="I101" s="21"/>
      <c r="J101" s="65"/>
    </row>
    <row r="102" spans="1:10" s="6" customFormat="1" ht="18.75" hidden="1" x14ac:dyDescent="0.25">
      <c r="A102" s="109"/>
      <c r="B102" s="102"/>
      <c r="C102" s="105"/>
      <c r="D102" s="103"/>
      <c r="E102" s="104"/>
      <c r="F102" s="105"/>
      <c r="G102" s="105"/>
      <c r="H102" s="104"/>
      <c r="I102" s="21"/>
      <c r="J102" s="65"/>
    </row>
    <row r="103" spans="1:10" s="6" customFormat="1" ht="18.75" hidden="1" x14ac:dyDescent="0.25">
      <c r="A103" s="109"/>
      <c r="B103" s="102"/>
      <c r="C103" s="105"/>
      <c r="D103" s="103"/>
      <c r="E103" s="104"/>
      <c r="F103" s="105"/>
      <c r="G103" s="105"/>
      <c r="H103" s="104"/>
      <c r="I103" s="21"/>
      <c r="J103" s="65"/>
    </row>
    <row r="104" spans="1:10" s="22" customFormat="1" hidden="1" x14ac:dyDescent="0.25">
      <c r="A104" s="111"/>
      <c r="B104" s="13"/>
      <c r="C104" s="113"/>
      <c r="D104" s="103"/>
      <c r="E104" s="104"/>
      <c r="F104" s="113"/>
      <c r="G104" s="113"/>
      <c r="H104" s="104"/>
      <c r="I104" s="21"/>
      <c r="J104" s="65"/>
    </row>
    <row r="105" spans="1:10" s="6" customFormat="1" ht="18.75" hidden="1" x14ac:dyDescent="0.25">
      <c r="A105" s="106"/>
      <c r="B105" s="107"/>
      <c r="C105" s="105"/>
      <c r="D105" s="103"/>
      <c r="E105" s="104"/>
      <c r="F105" s="105"/>
      <c r="G105" s="105"/>
      <c r="H105" s="104"/>
      <c r="I105" s="21"/>
      <c r="J105" s="65"/>
    </row>
    <row r="106" spans="1:10" s="6" customFormat="1" ht="5.25" customHeight="1" x14ac:dyDescent="0.25">
      <c r="A106" s="109"/>
      <c r="B106" s="102"/>
      <c r="C106" s="105"/>
      <c r="D106" s="103"/>
      <c r="E106" s="104"/>
      <c r="F106" s="105"/>
      <c r="G106" s="105"/>
      <c r="H106" s="104"/>
      <c r="I106" s="21"/>
      <c r="J106" s="65"/>
    </row>
    <row r="107" spans="1:10" s="1" customFormat="1" ht="16.5" customHeight="1" x14ac:dyDescent="0.25">
      <c r="A107" s="115"/>
      <c r="B107" s="116"/>
      <c r="C107" s="115"/>
      <c r="D107" s="103"/>
      <c r="E107" s="104"/>
      <c r="F107" s="115"/>
      <c r="G107" s="115"/>
      <c r="H107" s="104"/>
      <c r="I107" s="21"/>
      <c r="J107" s="65"/>
    </row>
    <row r="108" spans="1:10" ht="25.5" hidden="1" customHeight="1" x14ac:dyDescent="0.25">
      <c r="A108" s="1"/>
      <c r="B108" s="1"/>
      <c r="D108" s="34"/>
      <c r="E108" s="34"/>
      <c r="J108" s="65"/>
    </row>
    <row r="109" spans="1:10" ht="19.5" customHeight="1" x14ac:dyDescent="0.25">
      <c r="A109" s="118" t="s">
        <v>142</v>
      </c>
      <c r="B109" s="119"/>
      <c r="C109" s="120">
        <f>C8+C18+C20+C22+C23+C25+C29+C52+C63</f>
        <v>916801.89999999991</v>
      </c>
      <c r="D109" s="120">
        <f>D8+D18+D20+D22+D23+D25+D29+D52+D63</f>
        <v>56903.890239999993</v>
      </c>
      <c r="E109" s="121">
        <f>D109/C109*100</f>
        <v>6.2067814475515375</v>
      </c>
      <c r="F109" s="120">
        <f>F8+F18+F20+F22+F23+F25+F29+F52+F63</f>
        <v>891503</v>
      </c>
      <c r="G109" s="120">
        <f>G8+G18+G20+G22+G23+G25+G29+G52+G63</f>
        <v>52065.86303</v>
      </c>
      <c r="H109" s="121">
        <f>G109/F109*100</f>
        <v>5.840234192145175</v>
      </c>
      <c r="I109" s="65">
        <f>D109-G109</f>
        <v>4838.0272099999929</v>
      </c>
      <c r="J109" s="65">
        <f>D109/G109*100</f>
        <v>109.29212910042874</v>
      </c>
    </row>
    <row r="110" spans="1:10" ht="15.75" customHeight="1" x14ac:dyDescent="0.25">
      <c r="A110" s="119" t="s">
        <v>143</v>
      </c>
      <c r="B110" s="119"/>
      <c r="C110" s="120">
        <f>C9+C10+C16+C19+C21+C26+C27+C28+C30+C31+C36+C51+C53+C54+C55+C56+C57+C58+C59+C41+C62+C66+C45+C46+C47+C65+C67+C93</f>
        <v>344487.80000000005</v>
      </c>
      <c r="D110" s="120">
        <f>D9+D10+D16+D19+D21+D26+D27+D28+D30+D31+D36+D51+D53+D54+D55+D56+D57+D58+D59+D41+D62+D66+D45+D46+D47+D65+D67+D93</f>
        <v>23620.133430000002</v>
      </c>
      <c r="E110" s="121">
        <f>D110/C110*100</f>
        <v>6.8565950463267491</v>
      </c>
      <c r="F110" s="120">
        <f>F9+F10+F16+F19+F21+F26+F27+F28+F30+F31+F36+F51+F53+F54+F55+F56+F57+F58+F59+F41+F62+F66+F45+F46+F47+F65+F67+F93</f>
        <v>394069.50000000012</v>
      </c>
      <c r="G110" s="120">
        <f>G9+G10+G16+G19+G21+G26+G27+G28+G30+G31+G36+G51+G53+G54+G55+G56+G57+G58+G59+G41+G62+G66+G45+G46+G47+G65+G67+G93</f>
        <v>25134.188030000001</v>
      </c>
      <c r="H110" s="121">
        <f>G110/F110*100</f>
        <v>6.3781104678235678</v>
      </c>
      <c r="I110" s="65">
        <f>D110-G110</f>
        <v>-1514.0545999999995</v>
      </c>
      <c r="J110" s="65">
        <f>D110/G110*100</f>
        <v>93.976114930815214</v>
      </c>
    </row>
    <row r="111" spans="1:10" x14ac:dyDescent="0.25">
      <c r="B111" s="118"/>
      <c r="H111" s="121"/>
      <c r="J111" s="65"/>
    </row>
    <row r="112" spans="1:10" ht="58.5" customHeight="1" x14ac:dyDescent="0.25"/>
  </sheetData>
  <mergeCells count="3">
    <mergeCell ref="A2:J2"/>
    <mergeCell ref="A4:C4"/>
    <mergeCell ref="A95:J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view="pageBreakPreview" topLeftCell="A38" zoomScale="75" zoomScaleNormal="75" zoomScaleSheetLayoutView="75" workbookViewId="0">
      <selection activeCell="K6" sqref="K6"/>
    </sheetView>
  </sheetViews>
  <sheetFormatPr defaultColWidth="8.85546875" defaultRowHeight="18" x14ac:dyDescent="0.25"/>
  <cols>
    <col min="1" max="1" width="22.7109375" style="4" customWidth="1"/>
    <col min="2" max="2" width="75.7109375" style="4" customWidth="1"/>
    <col min="3" max="3" width="25.42578125" style="4" customWidth="1"/>
    <col min="4" max="4" width="16.42578125" style="3" hidden="1" customWidth="1"/>
    <col min="5" max="5" width="12.85546875" style="4" hidden="1" customWidth="1"/>
    <col min="6" max="6" width="27.28515625" style="4" customWidth="1"/>
    <col min="7" max="7" width="18.85546875" style="4" customWidth="1"/>
    <col min="8" max="8" width="26.42578125" style="4" customWidth="1"/>
    <col min="9" max="9" width="23.7109375" style="4" customWidth="1"/>
    <col min="10" max="10" width="18.28515625" style="4" customWidth="1"/>
    <col min="11" max="11" width="24.85546875" style="4" customWidth="1"/>
    <col min="12" max="12" width="20" style="4" customWidth="1"/>
    <col min="13" max="14" width="14.7109375" style="4" customWidth="1"/>
    <col min="15" max="16384" width="8.85546875" style="4"/>
  </cols>
  <sheetData>
    <row r="1" spans="1:14" ht="24" customHeight="1" x14ac:dyDescent="0.25">
      <c r="A1" s="1"/>
      <c r="B1" s="1"/>
      <c r="C1" s="2"/>
    </row>
    <row r="2" spans="1:14" ht="48" customHeight="1" thickBot="1" x14ac:dyDescent="0.3">
      <c r="A2" s="147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5"/>
      <c r="N2" s="6"/>
    </row>
    <row r="3" spans="1:14" ht="19.5" hidden="1" thickBot="1" x14ac:dyDescent="0.35">
      <c r="A3" s="1"/>
      <c r="B3" s="1"/>
      <c r="C3" s="7"/>
    </row>
    <row r="4" spans="1:14" ht="36" hidden="1" customHeight="1" x14ac:dyDescent="0.25">
      <c r="A4" s="149"/>
      <c r="B4" s="150"/>
      <c r="C4" s="150"/>
    </row>
    <row r="5" spans="1:14" ht="138.75" customHeight="1" thickBot="1" x14ac:dyDescent="0.3">
      <c r="A5" s="8" t="s">
        <v>1</v>
      </c>
      <c r="B5" s="9" t="s">
        <v>2</v>
      </c>
      <c r="C5" s="9" t="s">
        <v>3</v>
      </c>
      <c r="D5" s="10"/>
      <c r="E5" s="11"/>
      <c r="F5" s="12" t="s">
        <v>4</v>
      </c>
      <c r="G5" s="9" t="s">
        <v>5</v>
      </c>
      <c r="H5" s="9" t="s">
        <v>6</v>
      </c>
      <c r="I5" s="12" t="s">
        <v>7</v>
      </c>
      <c r="J5" s="9" t="s">
        <v>8</v>
      </c>
      <c r="K5" s="9" t="s">
        <v>9</v>
      </c>
      <c r="L5" s="9" t="s">
        <v>10</v>
      </c>
      <c r="M5" s="13"/>
      <c r="N5" s="13"/>
    </row>
    <row r="6" spans="1:14" s="22" customFormat="1" x14ac:dyDescent="0.25">
      <c r="A6" s="14" t="s">
        <v>11</v>
      </c>
      <c r="B6" s="15" t="s">
        <v>12</v>
      </c>
      <c r="C6" s="16">
        <f>C7+C14+C30+C31+C35</f>
        <v>1237719.3</v>
      </c>
      <c r="D6" s="16">
        <f>D7+D14+D31+D35</f>
        <v>1237719.3</v>
      </c>
      <c r="E6" s="16" t="e">
        <f>E7+E14+E31+E35</f>
        <v>#REF!</v>
      </c>
      <c r="F6" s="17">
        <f>F7+F14+F30+F31+F35</f>
        <v>1120498.6725000001</v>
      </c>
      <c r="G6" s="18">
        <f>F6/C6*100</f>
        <v>90.529304382665771</v>
      </c>
      <c r="H6" s="16">
        <f>H7+H14+H30+H31+H35</f>
        <v>1213272.9000000001</v>
      </c>
      <c r="I6" s="17">
        <f>I7+I14+I30+I31+I35</f>
        <v>1054314.6268850002</v>
      </c>
      <c r="J6" s="18">
        <f>I6/H6*100</f>
        <v>86.89839086367131</v>
      </c>
      <c r="K6" s="19">
        <f t="shared" ref="K6:K69" si="0">F6-I6</f>
        <v>66184.045614999952</v>
      </c>
      <c r="L6" s="20">
        <f t="shared" ref="L6:L19" si="1">F6/I6*100</f>
        <v>106.27744735084843</v>
      </c>
      <c r="M6" s="21"/>
      <c r="N6" s="21"/>
    </row>
    <row r="7" spans="1:14" s="6" customFormat="1" ht="36" customHeight="1" x14ac:dyDescent="0.3">
      <c r="A7" s="23" t="s">
        <v>13</v>
      </c>
      <c r="B7" s="24" t="s">
        <v>14</v>
      </c>
      <c r="C7" s="25">
        <f>C8+C9+C10</f>
        <v>872350.3</v>
      </c>
      <c r="D7" s="25">
        <f>D8+D9+D10</f>
        <v>872350.3</v>
      </c>
      <c r="E7" s="25" t="e">
        <f>E8+E9+E10</f>
        <v>#REF!</v>
      </c>
      <c r="F7" s="26">
        <f>F8+F9+F10</f>
        <v>816324.22172999999</v>
      </c>
      <c r="G7" s="27">
        <f>F7/C7*100</f>
        <v>93.577571043421429</v>
      </c>
      <c r="H7" s="25">
        <f>H8+H9+H10</f>
        <v>763435.20000000007</v>
      </c>
      <c r="I7" s="26">
        <f>I8+I9+I10</f>
        <v>748136.37303500006</v>
      </c>
      <c r="J7" s="27">
        <f>I7/H7*100</f>
        <v>97.996054286598252</v>
      </c>
      <c r="K7" s="28">
        <f t="shared" si="0"/>
        <v>68187.848694999935</v>
      </c>
      <c r="L7" s="29">
        <f t="shared" si="1"/>
        <v>109.11436085086721</v>
      </c>
      <c r="M7" s="30"/>
      <c r="N7" s="30"/>
    </row>
    <row r="8" spans="1:14" s="6" customFormat="1" ht="21" customHeight="1" x14ac:dyDescent="0.3">
      <c r="A8" s="31" t="s">
        <v>15</v>
      </c>
      <c r="B8" s="32" t="s">
        <v>16</v>
      </c>
      <c r="C8" s="33">
        <v>871293</v>
      </c>
      <c r="D8" s="34">
        <f>SUM(C8:C8)</f>
        <v>871293</v>
      </c>
      <c r="E8" s="34" t="e">
        <f>#REF!-D8</f>
        <v>#REF!</v>
      </c>
      <c r="F8" s="35">
        <f>(1437513.20685+73042.64031+97604.39503+22232.09569+12.4533)/2</f>
        <v>815202.39558999997</v>
      </c>
      <c r="G8" s="27">
        <f>F8/C8*100</f>
        <v>93.562371738324529</v>
      </c>
      <c r="H8" s="33">
        <v>762382.8</v>
      </c>
      <c r="I8" s="33">
        <f>(1317648.99083+61208.84982+95044.57175+20218.03145+17.5925)/2</f>
        <v>747069.01817500009</v>
      </c>
      <c r="J8" s="27">
        <f>I8/H8*100</f>
        <v>97.991326427484992</v>
      </c>
      <c r="K8" s="28">
        <f t="shared" si="0"/>
        <v>68133.377414999879</v>
      </c>
      <c r="L8" s="29">
        <f t="shared" si="1"/>
        <v>109.1200914182523</v>
      </c>
      <c r="M8" s="36"/>
      <c r="N8" s="36"/>
    </row>
    <row r="9" spans="1:14" s="6" customFormat="1" ht="36" customHeight="1" x14ac:dyDescent="0.3">
      <c r="A9" s="31">
        <v>11010600</v>
      </c>
      <c r="B9" s="32" t="s">
        <v>17</v>
      </c>
      <c r="C9" s="33"/>
      <c r="D9" s="34"/>
      <c r="E9" s="34"/>
      <c r="F9" s="35">
        <v>-0.19419</v>
      </c>
      <c r="G9" s="27"/>
      <c r="H9" s="33">
        <v>0</v>
      </c>
      <c r="I9" s="33">
        <v>10.7797</v>
      </c>
      <c r="J9" s="27"/>
      <c r="K9" s="28">
        <f t="shared" si="0"/>
        <v>-10.973890000000001</v>
      </c>
      <c r="L9" s="29">
        <f t="shared" si="1"/>
        <v>-1.8014415985602568</v>
      </c>
      <c r="M9" s="36"/>
      <c r="N9" s="36"/>
    </row>
    <row r="10" spans="1:14" s="6" customFormat="1" ht="21.75" customHeight="1" x14ac:dyDescent="0.3">
      <c r="A10" s="31">
        <v>11020000</v>
      </c>
      <c r="B10" s="32" t="s">
        <v>18</v>
      </c>
      <c r="C10" s="33">
        <v>1057.3</v>
      </c>
      <c r="D10" s="34">
        <f>SUM(C10:C10)</f>
        <v>1057.3</v>
      </c>
      <c r="E10" s="34" t="e">
        <f>#REF!-D10</f>
        <v>#REF!</v>
      </c>
      <c r="F10" s="35">
        <f>51.4531+499.6704+59.90101+510.99582</f>
        <v>1122.0203299999998</v>
      </c>
      <c r="G10" s="27">
        <f t="shared" ref="G10:G15" si="2">F10/C10*100</f>
        <v>106.12128345786435</v>
      </c>
      <c r="H10" s="33">
        <v>1052.4000000000001</v>
      </c>
      <c r="I10" s="33">
        <f>629.8251+426.75006</f>
        <v>1056.5751600000001</v>
      </c>
      <c r="J10" s="27">
        <f t="shared" ref="J10:J15" si="3">I10/H10*100</f>
        <v>100.3967274800456</v>
      </c>
      <c r="K10" s="28">
        <f t="shared" si="0"/>
        <v>65.445169999999735</v>
      </c>
      <c r="L10" s="29">
        <f t="shared" si="1"/>
        <v>106.19408561526278</v>
      </c>
      <c r="M10" s="36"/>
      <c r="N10" s="36"/>
    </row>
    <row r="11" spans="1:14" s="6" customFormat="1" ht="13.5" hidden="1" customHeight="1" x14ac:dyDescent="0.3">
      <c r="A11" s="31">
        <v>19010000</v>
      </c>
      <c r="B11" s="32" t="s">
        <v>19</v>
      </c>
      <c r="C11" s="37"/>
      <c r="D11" s="34">
        <f>SUM(C11:C11)</f>
        <v>0</v>
      </c>
      <c r="E11" s="34" t="e">
        <f>#REF!-D11</f>
        <v>#REF!</v>
      </c>
      <c r="F11" s="35"/>
      <c r="G11" s="27" t="e">
        <f t="shared" si="2"/>
        <v>#DIV/0!</v>
      </c>
      <c r="H11" s="37"/>
      <c r="I11" s="38"/>
      <c r="J11" s="27" t="e">
        <f t="shared" si="3"/>
        <v>#DIV/0!</v>
      </c>
      <c r="K11" s="28">
        <f t="shared" si="0"/>
        <v>0</v>
      </c>
      <c r="L11" s="29" t="e">
        <f t="shared" si="1"/>
        <v>#DIV/0!</v>
      </c>
      <c r="M11" s="39"/>
      <c r="N11" s="39"/>
    </row>
    <row r="12" spans="1:14" s="6" customFormat="1" ht="13.5" hidden="1" customHeight="1" x14ac:dyDescent="0.3">
      <c r="A12" s="23" t="s">
        <v>20</v>
      </c>
      <c r="B12" s="24" t="s">
        <v>21</v>
      </c>
      <c r="C12" s="40" t="s">
        <v>22</v>
      </c>
      <c r="D12" s="34">
        <f>SUM(C12:C12)</f>
        <v>0</v>
      </c>
      <c r="E12" s="34" t="e">
        <f>#REF!-D12</f>
        <v>#REF!</v>
      </c>
      <c r="F12" s="41" t="s">
        <v>22</v>
      </c>
      <c r="G12" s="27" t="e">
        <f t="shared" si="2"/>
        <v>#VALUE!</v>
      </c>
      <c r="H12" s="40" t="s">
        <v>22</v>
      </c>
      <c r="I12" s="26" t="s">
        <v>22</v>
      </c>
      <c r="J12" s="27" t="e">
        <f t="shared" si="3"/>
        <v>#VALUE!</v>
      </c>
      <c r="K12" s="28" t="e">
        <f t="shared" si="0"/>
        <v>#VALUE!</v>
      </c>
      <c r="L12" s="29" t="e">
        <f t="shared" si="1"/>
        <v>#VALUE!</v>
      </c>
      <c r="M12" s="42"/>
      <c r="N12" s="42"/>
    </row>
    <row r="13" spans="1:14" s="6" customFormat="1" ht="18" hidden="1" customHeight="1" x14ac:dyDescent="0.3">
      <c r="A13" s="31" t="s">
        <v>23</v>
      </c>
      <c r="B13" s="32" t="s">
        <v>24</v>
      </c>
      <c r="C13" s="37" t="s">
        <v>22</v>
      </c>
      <c r="D13" s="34">
        <f>SUM(C13:C13)</f>
        <v>0</v>
      </c>
      <c r="E13" s="34" t="e">
        <f>#REF!-D13</f>
        <v>#REF!</v>
      </c>
      <c r="F13" s="35" t="s">
        <v>22</v>
      </c>
      <c r="G13" s="27" t="e">
        <f t="shared" si="2"/>
        <v>#VALUE!</v>
      </c>
      <c r="H13" s="37" t="s">
        <v>22</v>
      </c>
      <c r="I13" s="38" t="s">
        <v>22</v>
      </c>
      <c r="J13" s="27" t="e">
        <f t="shared" si="3"/>
        <v>#VALUE!</v>
      </c>
      <c r="K13" s="28" t="e">
        <f t="shared" si="0"/>
        <v>#VALUE!</v>
      </c>
      <c r="L13" s="29" t="e">
        <f t="shared" si="1"/>
        <v>#VALUE!</v>
      </c>
      <c r="M13" s="39"/>
      <c r="N13" s="39"/>
    </row>
    <row r="14" spans="1:14" s="6" customFormat="1" ht="36" customHeight="1" x14ac:dyDescent="0.3">
      <c r="A14" s="23" t="s">
        <v>25</v>
      </c>
      <c r="B14" s="24" t="s">
        <v>26</v>
      </c>
      <c r="C14" s="40">
        <f>C16+C17+C24+C28+C29</f>
        <v>356486.79999999993</v>
      </c>
      <c r="D14" s="34">
        <f>SUM(C14:C14)</f>
        <v>356486.79999999993</v>
      </c>
      <c r="E14" s="34" t="e">
        <f>#REF!-D14</f>
        <v>#REF!</v>
      </c>
      <c r="F14" s="41">
        <f>F16+F17+F24+F28+F29</f>
        <v>294511.43101</v>
      </c>
      <c r="G14" s="27">
        <f t="shared" si="2"/>
        <v>82.614961061671863</v>
      </c>
      <c r="H14" s="40">
        <f>H16+H17+H24+H28+H29</f>
        <v>442081.5</v>
      </c>
      <c r="I14" s="26">
        <f>I16+I17+I24+I28+I29</f>
        <v>298151.80468999996</v>
      </c>
      <c r="J14" s="27">
        <f t="shared" si="3"/>
        <v>67.44272372628123</v>
      </c>
      <c r="K14" s="28">
        <f t="shared" si="0"/>
        <v>-3640.3736799999606</v>
      </c>
      <c r="L14" s="29">
        <f t="shared" si="1"/>
        <v>98.779020075432712</v>
      </c>
      <c r="M14" s="42"/>
      <c r="N14" s="42"/>
    </row>
    <row r="15" spans="1:14" s="6" customFormat="1" ht="37.5" hidden="1" x14ac:dyDescent="0.3">
      <c r="A15" s="23">
        <v>13010000</v>
      </c>
      <c r="B15" s="24" t="s">
        <v>27</v>
      </c>
      <c r="C15" s="40">
        <v>0</v>
      </c>
      <c r="D15" s="34"/>
      <c r="E15" s="34"/>
      <c r="F15" s="41">
        <v>0</v>
      </c>
      <c r="G15" s="27" t="e">
        <f t="shared" si="2"/>
        <v>#DIV/0!</v>
      </c>
      <c r="H15" s="40">
        <v>0</v>
      </c>
      <c r="I15" s="26">
        <v>0</v>
      </c>
      <c r="J15" s="27" t="e">
        <f t="shared" si="3"/>
        <v>#DIV/0!</v>
      </c>
      <c r="K15" s="28">
        <f t="shared" si="0"/>
        <v>0</v>
      </c>
      <c r="L15" s="29" t="e">
        <f t="shared" si="1"/>
        <v>#DIV/0!</v>
      </c>
      <c r="M15" s="42"/>
      <c r="N15" s="42"/>
    </row>
    <row r="16" spans="1:14" s="6" customFormat="1" ht="24" customHeight="1" x14ac:dyDescent="0.3">
      <c r="A16" s="31">
        <v>13010200</v>
      </c>
      <c r="B16" s="32" t="s">
        <v>27</v>
      </c>
      <c r="C16" s="37"/>
      <c r="D16" s="34"/>
      <c r="E16" s="34"/>
      <c r="F16" s="35">
        <v>33.710819999999998</v>
      </c>
      <c r="G16" s="27"/>
      <c r="H16" s="37">
        <v>0</v>
      </c>
      <c r="I16" s="37">
        <v>40.447690000000001</v>
      </c>
      <c r="J16" s="27"/>
      <c r="K16" s="28">
        <f t="shared" si="0"/>
        <v>-6.7368700000000032</v>
      </c>
      <c r="L16" s="29">
        <f t="shared" si="1"/>
        <v>83.344240425102143</v>
      </c>
      <c r="M16" s="39"/>
      <c r="N16" s="39"/>
    </row>
    <row r="17" spans="1:14" s="6" customFormat="1" ht="22.5" customHeight="1" x14ac:dyDescent="0.3">
      <c r="A17" s="31">
        <v>13020000</v>
      </c>
      <c r="B17" s="32" t="s">
        <v>28</v>
      </c>
      <c r="C17" s="37">
        <f>C18+C19+C20+C21+C22+C23</f>
        <v>5690.3</v>
      </c>
      <c r="D17" s="37">
        <f>D18+D19+D20+D21+D22+D23</f>
        <v>0</v>
      </c>
      <c r="E17" s="37">
        <f>E18+E19+E20+E21+E22+E23</f>
        <v>0</v>
      </c>
      <c r="F17" s="35">
        <f>F18+F19+F20+F21+F22+F23</f>
        <v>8484.5018</v>
      </c>
      <c r="G17" s="27">
        <f>F17/C17*100</f>
        <v>149.10464826107585</v>
      </c>
      <c r="H17" s="37">
        <f>H18+H19+H20+H21+H22+H23</f>
        <v>5330.5</v>
      </c>
      <c r="I17" s="37">
        <f>I18+I19+I20+I21+I22+I23</f>
        <v>6885.8684499999999</v>
      </c>
      <c r="J17" s="27">
        <f>I17/H17*100</f>
        <v>129.17865960041271</v>
      </c>
      <c r="K17" s="28">
        <f t="shared" si="0"/>
        <v>1598.6333500000001</v>
      </c>
      <c r="L17" s="29">
        <f t="shared" si="1"/>
        <v>123.21614712229945</v>
      </c>
      <c r="M17" s="39"/>
      <c r="N17" s="39"/>
    </row>
    <row r="18" spans="1:14" s="6" customFormat="1" ht="18" customHeight="1" x14ac:dyDescent="0.3">
      <c r="A18" s="43" t="s">
        <v>29</v>
      </c>
      <c r="B18" s="44" t="s">
        <v>30</v>
      </c>
      <c r="C18" s="37">
        <v>5690.3</v>
      </c>
      <c r="D18" s="34"/>
      <c r="E18" s="34"/>
      <c r="F18" s="35">
        <v>8478.3694899999991</v>
      </c>
      <c r="G18" s="27">
        <f>F18/C18*100</f>
        <v>148.99688048081822</v>
      </c>
      <c r="H18" s="37">
        <v>5323.3</v>
      </c>
      <c r="I18" s="37">
        <v>6882.5147999999999</v>
      </c>
      <c r="J18" s="27">
        <f>I18/H18*100</f>
        <v>129.29038002742658</v>
      </c>
      <c r="K18" s="28">
        <f t="shared" si="0"/>
        <v>1595.8546899999992</v>
      </c>
      <c r="L18" s="29">
        <f t="shared" si="1"/>
        <v>123.18708693514178</v>
      </c>
      <c r="M18" s="39"/>
      <c r="N18" s="39"/>
    </row>
    <row r="19" spans="1:14" s="6" customFormat="1" ht="22.5" customHeight="1" x14ac:dyDescent="0.3">
      <c r="A19" s="45" t="s">
        <v>31</v>
      </c>
      <c r="B19" s="46" t="s">
        <v>32</v>
      </c>
      <c r="C19" s="37">
        <v>0</v>
      </c>
      <c r="D19" s="34"/>
      <c r="E19" s="34"/>
      <c r="F19" s="35">
        <f>0.5191</f>
        <v>0.51910000000000001</v>
      </c>
      <c r="G19" s="27"/>
      <c r="H19" s="37">
        <v>7.2</v>
      </c>
      <c r="I19" s="37">
        <v>0.16294</v>
      </c>
      <c r="J19" s="27">
        <f>I19/H19*100</f>
        <v>2.2630555555555558</v>
      </c>
      <c r="K19" s="28">
        <f t="shared" si="0"/>
        <v>0.35616000000000003</v>
      </c>
      <c r="L19" s="29">
        <f t="shared" si="1"/>
        <v>318.58352767890017</v>
      </c>
      <c r="M19" s="39"/>
      <c r="N19" s="39"/>
    </row>
    <row r="20" spans="1:14" s="6" customFormat="1" ht="24.75" customHeight="1" x14ac:dyDescent="0.3">
      <c r="A20" s="45" t="s">
        <v>33</v>
      </c>
      <c r="B20" s="44" t="s">
        <v>34</v>
      </c>
      <c r="C20" s="37">
        <v>0</v>
      </c>
      <c r="D20" s="34"/>
      <c r="E20" s="34"/>
      <c r="F20" s="35">
        <v>2.63442</v>
      </c>
      <c r="G20" s="27"/>
      <c r="H20" s="37">
        <v>0</v>
      </c>
      <c r="I20" s="37">
        <v>0</v>
      </c>
      <c r="J20" s="27"/>
      <c r="K20" s="28">
        <f t="shared" si="0"/>
        <v>2.63442</v>
      </c>
      <c r="L20" s="29"/>
      <c r="M20" s="39"/>
      <c r="N20" s="39"/>
    </row>
    <row r="21" spans="1:14" s="6" customFormat="1" ht="27.75" customHeight="1" x14ac:dyDescent="0.3">
      <c r="A21" s="45" t="s">
        <v>35</v>
      </c>
      <c r="B21" s="46" t="s">
        <v>36</v>
      </c>
      <c r="C21" s="37">
        <v>0</v>
      </c>
      <c r="D21" s="34"/>
      <c r="E21" s="34"/>
      <c r="F21" s="35">
        <v>0.26554</v>
      </c>
      <c r="G21" s="27"/>
      <c r="H21" s="37">
        <v>0</v>
      </c>
      <c r="I21" s="37">
        <v>0.98997999999999997</v>
      </c>
      <c r="J21" s="27"/>
      <c r="K21" s="28">
        <f t="shared" si="0"/>
        <v>-0.72443999999999997</v>
      </c>
      <c r="L21" s="29"/>
      <c r="M21" s="39"/>
      <c r="N21" s="39"/>
    </row>
    <row r="22" spans="1:14" s="6" customFormat="1" ht="31.5" customHeight="1" x14ac:dyDescent="0.3">
      <c r="A22" s="45" t="s">
        <v>37</v>
      </c>
      <c r="B22" s="46" t="s">
        <v>38</v>
      </c>
      <c r="C22" s="37">
        <v>0</v>
      </c>
      <c r="D22" s="34"/>
      <c r="E22" s="34"/>
      <c r="F22" s="35">
        <v>1.5882700000000001</v>
      </c>
      <c r="G22" s="27"/>
      <c r="H22" s="37">
        <v>0</v>
      </c>
      <c r="I22" s="37">
        <v>1.1774</v>
      </c>
      <c r="J22" s="27"/>
      <c r="K22" s="28">
        <f t="shared" si="0"/>
        <v>0.41087000000000007</v>
      </c>
      <c r="L22" s="29">
        <f>F22/I22*100</f>
        <v>134.89638185833192</v>
      </c>
      <c r="M22" s="39"/>
      <c r="N22" s="39"/>
    </row>
    <row r="23" spans="1:14" s="6" customFormat="1" ht="33.75" customHeight="1" x14ac:dyDescent="0.3">
      <c r="A23" s="45" t="s">
        <v>39</v>
      </c>
      <c r="B23" s="46" t="s">
        <v>40</v>
      </c>
      <c r="C23" s="37">
        <v>0</v>
      </c>
      <c r="D23" s="34"/>
      <c r="E23" s="34"/>
      <c r="F23" s="35">
        <v>1.1249800000000001</v>
      </c>
      <c r="G23" s="27"/>
      <c r="H23" s="37">
        <v>0</v>
      </c>
      <c r="I23" s="37">
        <v>1.0233300000000001</v>
      </c>
      <c r="J23" s="27"/>
      <c r="K23" s="28">
        <f t="shared" si="0"/>
        <v>0.10165000000000002</v>
      </c>
      <c r="L23" s="29">
        <f>F23/I23*100</f>
        <v>109.93325711158668</v>
      </c>
      <c r="M23" s="39"/>
      <c r="N23" s="39"/>
    </row>
    <row r="24" spans="1:14" s="6" customFormat="1" ht="22.5" customHeight="1" x14ac:dyDescent="0.3">
      <c r="A24" s="31">
        <v>13030000</v>
      </c>
      <c r="B24" s="32" t="s">
        <v>41</v>
      </c>
      <c r="C24" s="37">
        <f>C25+C26+C27</f>
        <v>748.80000000000007</v>
      </c>
      <c r="D24" s="37">
        <f>D25+D26+D27</f>
        <v>0</v>
      </c>
      <c r="E24" s="37">
        <f>E25+E26+E27</f>
        <v>0</v>
      </c>
      <c r="F24" s="35">
        <f>F25+F26+F27</f>
        <v>1568.5993800000001</v>
      </c>
      <c r="G24" s="27">
        <f>F24/C24*100</f>
        <v>209.48175480769228</v>
      </c>
      <c r="H24" s="37">
        <f>H25+H26+H27</f>
        <v>3656.1</v>
      </c>
      <c r="I24" s="38">
        <f>I25+I26+I27</f>
        <v>911.66543999999999</v>
      </c>
      <c r="J24" s="27">
        <f>I24/H24*100</f>
        <v>24.935462377943711</v>
      </c>
      <c r="K24" s="28">
        <f t="shared" si="0"/>
        <v>656.93394000000012</v>
      </c>
      <c r="L24" s="29">
        <f>F24/I24*100</f>
        <v>172.05866441531447</v>
      </c>
      <c r="M24" s="39"/>
      <c r="N24" s="39"/>
    </row>
    <row r="25" spans="1:14" s="6" customFormat="1" ht="33" customHeight="1" x14ac:dyDescent="0.3">
      <c r="A25" s="45" t="s">
        <v>42</v>
      </c>
      <c r="B25" s="46" t="s">
        <v>43</v>
      </c>
      <c r="C25" s="37">
        <v>63.6</v>
      </c>
      <c r="D25" s="34"/>
      <c r="E25" s="34"/>
      <c r="F25" s="35">
        <v>97.231430000000003</v>
      </c>
      <c r="G25" s="27">
        <f>F25/C25*100</f>
        <v>152.87960691823898</v>
      </c>
      <c r="H25" s="37">
        <v>46.6</v>
      </c>
      <c r="I25" s="37">
        <v>102.62248</v>
      </c>
      <c r="J25" s="27">
        <f>I25/H25*100</f>
        <v>220.2199141630901</v>
      </c>
      <c r="K25" s="28">
        <f t="shared" si="0"/>
        <v>-5.3910499999999928</v>
      </c>
      <c r="L25" s="29">
        <f>F25/I25*100</f>
        <v>94.746716314008395</v>
      </c>
      <c r="M25" s="39"/>
      <c r="N25" s="39"/>
    </row>
    <row r="26" spans="1:14" s="6" customFormat="1" ht="34.5" customHeight="1" x14ac:dyDescent="0.3">
      <c r="A26" s="45">
        <v>13030200</v>
      </c>
      <c r="B26" s="46" t="s">
        <v>44</v>
      </c>
      <c r="C26" s="37">
        <v>685.2</v>
      </c>
      <c r="D26" s="34"/>
      <c r="E26" s="34"/>
      <c r="F26" s="35">
        <v>1471.3679500000001</v>
      </c>
      <c r="G26" s="27">
        <f>F26/C26*100</f>
        <v>214.73554436660828</v>
      </c>
      <c r="H26" s="37">
        <v>3609.5</v>
      </c>
      <c r="I26" s="37">
        <v>809.04295999999999</v>
      </c>
      <c r="J26" s="27">
        <f>I26/H26*100</f>
        <v>22.414266795955118</v>
      </c>
      <c r="K26" s="28">
        <f t="shared" si="0"/>
        <v>662.32499000000007</v>
      </c>
      <c r="L26" s="29">
        <f>F26/I26*100</f>
        <v>181.8652435959643</v>
      </c>
      <c r="M26" s="39"/>
      <c r="N26" s="39"/>
    </row>
    <row r="27" spans="1:14" s="6" customFormat="1" ht="33" customHeight="1" thickBot="1" x14ac:dyDescent="0.35">
      <c r="A27" s="47" t="s">
        <v>45</v>
      </c>
      <c r="B27" s="46" t="s">
        <v>46</v>
      </c>
      <c r="C27" s="37"/>
      <c r="D27" s="34"/>
      <c r="E27" s="34"/>
      <c r="F27" s="35">
        <v>0</v>
      </c>
      <c r="G27" s="27"/>
      <c r="H27" s="37">
        <v>0</v>
      </c>
      <c r="I27" s="37">
        <v>0</v>
      </c>
      <c r="J27" s="27"/>
      <c r="K27" s="28">
        <f t="shared" si="0"/>
        <v>0</v>
      </c>
      <c r="L27" s="29"/>
      <c r="M27" s="39"/>
      <c r="N27" s="39"/>
    </row>
    <row r="28" spans="1:14" s="51" customFormat="1" ht="18.75" x14ac:dyDescent="0.3">
      <c r="A28" s="48">
        <v>13050000</v>
      </c>
      <c r="B28" s="49" t="s">
        <v>47</v>
      </c>
      <c r="C28" s="33">
        <v>350044.1</v>
      </c>
      <c r="D28" s="50">
        <f>SUM(C28:C28)</f>
        <v>350044.1</v>
      </c>
      <c r="E28" s="50" t="e">
        <f>#REF!-D28</f>
        <v>#REF!</v>
      </c>
      <c r="F28" s="35">
        <f>99302.21077+178407.29186+4463.39535+2200.96947</f>
        <v>284373.86745000002</v>
      </c>
      <c r="G28" s="27">
        <f>F28/C28*100</f>
        <v>81.239440244814872</v>
      </c>
      <c r="H28" s="33">
        <v>433086.9</v>
      </c>
      <c r="I28" s="37">
        <f>92584.4911+190090.95531+4793.91011+2844.10263</f>
        <v>290313.45914999995</v>
      </c>
      <c r="J28" s="27">
        <f>I28/H28*100</f>
        <v>67.03353510577206</v>
      </c>
      <c r="K28" s="28">
        <f t="shared" si="0"/>
        <v>-5939.5916999999317</v>
      </c>
      <c r="L28" s="29">
        <f>F28/I28*100</f>
        <v>97.954076356848802</v>
      </c>
      <c r="M28" s="36"/>
      <c r="N28" s="36"/>
    </row>
    <row r="29" spans="1:14" s="6" customFormat="1" ht="23.25" customHeight="1" x14ac:dyDescent="0.3">
      <c r="A29" s="31">
        <v>13070000</v>
      </c>
      <c r="B29" s="32" t="s">
        <v>48</v>
      </c>
      <c r="C29" s="33">
        <v>3.6</v>
      </c>
      <c r="D29" s="34">
        <f>SUM(C29:C29)</f>
        <v>3.6</v>
      </c>
      <c r="E29" s="34" t="e">
        <f>#REF!-D29</f>
        <v>#REF!</v>
      </c>
      <c r="F29" s="35">
        <f>50.75156</f>
        <v>50.751559999999998</v>
      </c>
      <c r="G29" s="27">
        <f>F29/C29*100</f>
        <v>1409.7655555555555</v>
      </c>
      <c r="H29" s="33">
        <v>8</v>
      </c>
      <c r="I29" s="37">
        <v>0.36396000000000001</v>
      </c>
      <c r="J29" s="27">
        <f>I29/H29*100</f>
        <v>4.5495000000000001</v>
      </c>
      <c r="K29" s="28">
        <f t="shared" si="0"/>
        <v>50.387599999999999</v>
      </c>
      <c r="L29" s="29"/>
      <c r="M29" s="36"/>
      <c r="N29" s="36"/>
    </row>
    <row r="30" spans="1:14" s="6" customFormat="1" ht="24.75" customHeight="1" x14ac:dyDescent="0.3">
      <c r="A30" s="23">
        <v>16010000</v>
      </c>
      <c r="B30" s="24" t="s">
        <v>49</v>
      </c>
      <c r="C30" s="25"/>
      <c r="D30" s="34"/>
      <c r="E30" s="34"/>
      <c r="F30" s="26">
        <v>-3.0678299999999998</v>
      </c>
      <c r="G30" s="27"/>
      <c r="H30" s="25"/>
      <c r="I30" s="26">
        <v>-77.573480000000004</v>
      </c>
      <c r="J30" s="27"/>
      <c r="K30" s="28">
        <f t="shared" si="0"/>
        <v>74.505650000000003</v>
      </c>
      <c r="L30" s="29">
        <f t="shared" ref="L30:L44" si="4">F30/I30*100</f>
        <v>3.9547407180907697</v>
      </c>
      <c r="M30" s="30"/>
      <c r="N30" s="30"/>
    </row>
    <row r="31" spans="1:14" s="6" customFormat="1" ht="19.5" customHeight="1" x14ac:dyDescent="0.3">
      <c r="A31" s="23">
        <v>18000000</v>
      </c>
      <c r="B31" s="24" t="s">
        <v>50</v>
      </c>
      <c r="C31" s="25">
        <f>C32+C34+C33</f>
        <v>8879.5</v>
      </c>
      <c r="D31" s="34">
        <f>SUM(C31:C31)</f>
        <v>8879.5</v>
      </c>
      <c r="E31" s="34"/>
      <c r="F31" s="26">
        <f>F32+F34+F33</f>
        <v>9662.8795900000023</v>
      </c>
      <c r="G31" s="27">
        <f t="shared" ref="G31:G44" si="5">F31/C31*100</f>
        <v>108.82233898305087</v>
      </c>
      <c r="H31" s="25">
        <f>H32+H34+H33</f>
        <v>7753.2999999999993</v>
      </c>
      <c r="I31" s="26">
        <f>I32+I34+I33</f>
        <v>8101.2715099999996</v>
      </c>
      <c r="J31" s="27">
        <f t="shared" ref="J31:J44" si="6">I31/H31*100</f>
        <v>104.48804392968157</v>
      </c>
      <c r="K31" s="28">
        <f t="shared" si="0"/>
        <v>1561.6080800000027</v>
      </c>
      <c r="L31" s="29">
        <f t="shared" si="4"/>
        <v>119.27608620538632</v>
      </c>
      <c r="M31" s="30"/>
      <c r="N31" s="30"/>
    </row>
    <row r="32" spans="1:14" s="6" customFormat="1" ht="21.75" customHeight="1" x14ac:dyDescent="0.3">
      <c r="A32" s="31">
        <v>18020000</v>
      </c>
      <c r="B32" s="52" t="s">
        <v>51</v>
      </c>
      <c r="C32" s="37">
        <v>1191.4000000000001</v>
      </c>
      <c r="D32" s="34">
        <f>SUM(C32:C32)</f>
        <v>1191.4000000000001</v>
      </c>
      <c r="E32" s="34"/>
      <c r="F32" s="35">
        <f>1855.14459</f>
        <v>1855.1445900000001</v>
      </c>
      <c r="G32" s="27">
        <f t="shared" si="5"/>
        <v>155.71131358066143</v>
      </c>
      <c r="H32" s="37">
        <v>1261.9000000000001</v>
      </c>
      <c r="I32" s="37">
        <v>1063.5832700000001</v>
      </c>
      <c r="J32" s="27">
        <f t="shared" si="6"/>
        <v>84.284275299152085</v>
      </c>
      <c r="K32" s="28">
        <f t="shared" si="0"/>
        <v>791.56132000000002</v>
      </c>
      <c r="L32" s="29">
        <f t="shared" si="4"/>
        <v>174.42401007304298</v>
      </c>
      <c r="M32" s="39"/>
      <c r="N32" s="39"/>
    </row>
    <row r="33" spans="1:14" s="6" customFormat="1" ht="22.5" customHeight="1" x14ac:dyDescent="0.3">
      <c r="A33" s="31">
        <v>1803000</v>
      </c>
      <c r="B33" s="52" t="s">
        <v>52</v>
      </c>
      <c r="C33" s="37">
        <v>529.4</v>
      </c>
      <c r="D33" s="34"/>
      <c r="E33" s="34"/>
      <c r="F33" s="35">
        <v>616.20000000000005</v>
      </c>
      <c r="G33" s="27">
        <f t="shared" si="5"/>
        <v>116.39591990933134</v>
      </c>
      <c r="H33" s="37">
        <v>715</v>
      </c>
      <c r="I33" s="37">
        <v>507.3</v>
      </c>
      <c r="J33" s="27">
        <f t="shared" si="6"/>
        <v>70.951048951048961</v>
      </c>
      <c r="K33" s="28">
        <f t="shared" si="0"/>
        <v>108.90000000000003</v>
      </c>
      <c r="L33" s="29">
        <f t="shared" si="4"/>
        <v>121.46658781785926</v>
      </c>
      <c r="M33" s="39"/>
      <c r="N33" s="39"/>
    </row>
    <row r="34" spans="1:14" s="6" customFormat="1" ht="32.25" customHeight="1" x14ac:dyDescent="0.3">
      <c r="A34" s="31">
        <v>18040000</v>
      </c>
      <c r="B34" s="32" t="s">
        <v>53</v>
      </c>
      <c r="C34" s="33">
        <v>7158.7</v>
      </c>
      <c r="D34" s="34">
        <f t="shared" ref="D34:D43" si="7">SUM(C34:C34)</f>
        <v>7158.7</v>
      </c>
      <c r="E34" s="34"/>
      <c r="F34" s="35">
        <f>733.79801+3579.26115+16.655+333.84864+550.27667+1191.63285+3.045+0.805+5.01604+369.41244+355.1332+52.651</f>
        <v>7191.5350000000008</v>
      </c>
      <c r="G34" s="27">
        <f t="shared" si="5"/>
        <v>100.45867266403118</v>
      </c>
      <c r="H34" s="33">
        <v>5776.4</v>
      </c>
      <c r="I34" s="37">
        <f>705.75475+3128.77061+13.435+17.865+279.74334+494.22144+1031.08854+2.235+1.113+8.903+427.88703+369.65053+49.721</f>
        <v>6530.3882399999993</v>
      </c>
      <c r="J34" s="27">
        <f t="shared" si="6"/>
        <v>113.05290907831866</v>
      </c>
      <c r="K34" s="28">
        <f t="shared" si="0"/>
        <v>661.14676000000145</v>
      </c>
      <c r="L34" s="29">
        <f t="shared" si="4"/>
        <v>110.12415702867922</v>
      </c>
      <c r="M34" s="36"/>
      <c r="N34" s="36"/>
    </row>
    <row r="35" spans="1:14" s="6" customFormat="1" ht="22.5" customHeight="1" x14ac:dyDescent="0.3">
      <c r="A35" s="23">
        <v>19000000</v>
      </c>
      <c r="B35" s="24" t="s">
        <v>54</v>
      </c>
      <c r="C35" s="25">
        <f>C36</f>
        <v>2.7</v>
      </c>
      <c r="D35" s="34">
        <f t="shared" si="7"/>
        <v>2.7</v>
      </c>
      <c r="E35" s="34"/>
      <c r="F35" s="35">
        <f>F36</f>
        <v>3.2080000000000002</v>
      </c>
      <c r="G35" s="27">
        <f t="shared" si="5"/>
        <v>118.81481481481482</v>
      </c>
      <c r="H35" s="25">
        <f>H36</f>
        <v>2.9</v>
      </c>
      <c r="I35" s="40">
        <f>I36</f>
        <v>2.7511299999999999</v>
      </c>
      <c r="J35" s="27">
        <f t="shared" si="6"/>
        <v>94.866551724137921</v>
      </c>
      <c r="K35" s="28">
        <f t="shared" si="0"/>
        <v>0.45687000000000033</v>
      </c>
      <c r="L35" s="29">
        <f t="shared" si="4"/>
        <v>116.60663072991827</v>
      </c>
      <c r="M35" s="30"/>
      <c r="N35" s="30"/>
    </row>
    <row r="36" spans="1:14" s="6" customFormat="1" ht="24.75" customHeight="1" x14ac:dyDescent="0.3">
      <c r="A36" s="31">
        <v>19040000</v>
      </c>
      <c r="B36" s="32" t="s">
        <v>55</v>
      </c>
      <c r="C36" s="33">
        <v>2.7</v>
      </c>
      <c r="D36" s="34">
        <f t="shared" si="7"/>
        <v>2.7</v>
      </c>
      <c r="E36" s="34"/>
      <c r="F36" s="35">
        <f>3.208</f>
        <v>3.2080000000000002</v>
      </c>
      <c r="G36" s="27">
        <f t="shared" si="5"/>
        <v>118.81481481481482</v>
      </c>
      <c r="H36" s="33">
        <v>2.9</v>
      </c>
      <c r="I36" s="33">
        <v>2.7511299999999999</v>
      </c>
      <c r="J36" s="27">
        <f t="shared" si="6"/>
        <v>94.866551724137921</v>
      </c>
      <c r="K36" s="28">
        <f t="shared" si="0"/>
        <v>0.45687000000000033</v>
      </c>
      <c r="L36" s="29">
        <f t="shared" si="4"/>
        <v>116.60663072991827</v>
      </c>
      <c r="M36" s="36"/>
      <c r="N36" s="36"/>
    </row>
    <row r="37" spans="1:14" s="22" customFormat="1" ht="24.75" customHeight="1" x14ac:dyDescent="0.25">
      <c r="A37" s="14" t="s">
        <v>56</v>
      </c>
      <c r="B37" s="53" t="s">
        <v>57</v>
      </c>
      <c r="C37" s="54">
        <f>C38+C49+C64</f>
        <v>47809.8</v>
      </c>
      <c r="D37" s="34">
        <f t="shared" si="7"/>
        <v>47809.8</v>
      </c>
      <c r="E37" s="34" t="e">
        <f>#REF!-D37</f>
        <v>#REF!</v>
      </c>
      <c r="F37" s="55">
        <f>F38+F49+F64</f>
        <v>21369.008310000001</v>
      </c>
      <c r="G37" s="27">
        <f t="shared" si="5"/>
        <v>44.695874716062391</v>
      </c>
      <c r="H37" s="54">
        <f>H38+H49+H64</f>
        <v>22799.600000000002</v>
      </c>
      <c r="I37" s="56">
        <f>I38+I49+I64</f>
        <v>22796.928920000002</v>
      </c>
      <c r="J37" s="27">
        <f t="shared" si="6"/>
        <v>99.988284531307571</v>
      </c>
      <c r="K37" s="28">
        <f t="shared" si="0"/>
        <v>-1427.920610000001</v>
      </c>
      <c r="L37" s="29">
        <f t="shared" si="4"/>
        <v>93.736346614884297</v>
      </c>
      <c r="M37" s="57"/>
      <c r="N37" s="57"/>
    </row>
    <row r="38" spans="1:14" s="6" customFormat="1" ht="25.5" customHeight="1" x14ac:dyDescent="0.3">
      <c r="A38" s="23" t="s">
        <v>58</v>
      </c>
      <c r="B38" s="24" t="s">
        <v>59</v>
      </c>
      <c r="C38" s="25">
        <f>C40+C43+C44</f>
        <v>2796.3</v>
      </c>
      <c r="D38" s="34">
        <f t="shared" si="7"/>
        <v>2796.3</v>
      </c>
      <c r="E38" s="34" t="e">
        <f>#REF!-D38</f>
        <v>#REF!</v>
      </c>
      <c r="F38" s="26">
        <f>F40+F43+F44</f>
        <v>2469.0144200000004</v>
      </c>
      <c r="G38" s="27">
        <f t="shared" si="5"/>
        <v>88.295762972499375</v>
      </c>
      <c r="H38" s="25">
        <f>H40+H43+H44</f>
        <v>2603.1999999999998</v>
      </c>
      <c r="I38" s="26">
        <f>I40+I43+I44</f>
        <v>2958.37799</v>
      </c>
      <c r="J38" s="27">
        <f t="shared" si="6"/>
        <v>113.64389943146898</v>
      </c>
      <c r="K38" s="28">
        <f t="shared" si="0"/>
        <v>-489.36356999999953</v>
      </c>
      <c r="L38" s="29">
        <f t="shared" si="4"/>
        <v>83.458382544280639</v>
      </c>
      <c r="M38" s="30"/>
      <c r="N38" s="30"/>
    </row>
    <row r="39" spans="1:14" s="6" customFormat="1" ht="60.75" customHeight="1" x14ac:dyDescent="0.3">
      <c r="A39" s="31" t="s">
        <v>60</v>
      </c>
      <c r="B39" s="32" t="s">
        <v>61</v>
      </c>
      <c r="C39" s="37">
        <f>C41</f>
        <v>1208.2</v>
      </c>
      <c r="D39" s="34">
        <f t="shared" si="7"/>
        <v>1208.2</v>
      </c>
      <c r="E39" s="34" t="e">
        <f>#REF!-D39</f>
        <v>#REF!</v>
      </c>
      <c r="F39" s="35">
        <f>F41</f>
        <v>1644.3580900000002</v>
      </c>
      <c r="G39" s="27">
        <f t="shared" si="5"/>
        <v>136.09982536003972</v>
      </c>
      <c r="H39" s="37">
        <f>H41</f>
        <v>1537.2</v>
      </c>
      <c r="I39" s="38">
        <f>I41</f>
        <v>1619.1182100000001</v>
      </c>
      <c r="J39" s="27">
        <f t="shared" si="6"/>
        <v>105.32905347384856</v>
      </c>
      <c r="K39" s="28">
        <f t="shared" si="0"/>
        <v>25.239880000000085</v>
      </c>
      <c r="L39" s="29">
        <f t="shared" si="4"/>
        <v>101.55886579769862</v>
      </c>
      <c r="M39" s="39"/>
      <c r="N39" s="39"/>
    </row>
    <row r="40" spans="1:14" s="6" customFormat="1" ht="108.75" customHeight="1" x14ac:dyDescent="0.3">
      <c r="A40" s="23">
        <v>21010000</v>
      </c>
      <c r="B40" s="24" t="s">
        <v>62</v>
      </c>
      <c r="C40" s="25">
        <f>C41</f>
        <v>1208.2</v>
      </c>
      <c r="D40" s="34">
        <f t="shared" si="7"/>
        <v>1208.2</v>
      </c>
      <c r="E40" s="34"/>
      <c r="F40" s="26">
        <f>F41</f>
        <v>1644.3580900000002</v>
      </c>
      <c r="G40" s="27">
        <f t="shared" si="5"/>
        <v>136.09982536003972</v>
      </c>
      <c r="H40" s="25">
        <f>H41</f>
        <v>1537.2</v>
      </c>
      <c r="I40" s="26">
        <f>I41</f>
        <v>1619.1182100000001</v>
      </c>
      <c r="J40" s="27">
        <f t="shared" si="6"/>
        <v>105.32905347384856</v>
      </c>
      <c r="K40" s="28">
        <f t="shared" si="0"/>
        <v>25.239880000000085</v>
      </c>
      <c r="L40" s="29">
        <f t="shared" si="4"/>
        <v>101.55886579769862</v>
      </c>
      <c r="M40" s="30"/>
      <c r="N40" s="30"/>
    </row>
    <row r="41" spans="1:14" s="6" customFormat="1" ht="48.75" customHeight="1" x14ac:dyDescent="0.3">
      <c r="A41" s="58" t="s">
        <v>63</v>
      </c>
      <c r="B41" s="59" t="s">
        <v>64</v>
      </c>
      <c r="C41" s="37">
        <v>1208.2</v>
      </c>
      <c r="D41" s="34">
        <f t="shared" si="7"/>
        <v>1208.2</v>
      </c>
      <c r="E41" s="34" t="e">
        <f>#REF!-D41</f>
        <v>#REF!</v>
      </c>
      <c r="F41" s="35">
        <f>1193.171+451.18709</f>
        <v>1644.3580900000002</v>
      </c>
      <c r="G41" s="27">
        <f t="shared" si="5"/>
        <v>136.09982536003972</v>
      </c>
      <c r="H41" s="37">
        <v>1537.2</v>
      </c>
      <c r="I41" s="37">
        <f>979.90221+639.216</f>
        <v>1619.1182100000001</v>
      </c>
      <c r="J41" s="27">
        <f t="shared" si="6"/>
        <v>105.32905347384856</v>
      </c>
      <c r="K41" s="28">
        <f t="shared" si="0"/>
        <v>25.239880000000085</v>
      </c>
      <c r="L41" s="29">
        <f t="shared" si="4"/>
        <v>101.55886579769862</v>
      </c>
      <c r="M41" s="39"/>
      <c r="N41" s="39"/>
    </row>
    <row r="42" spans="1:14" s="6" customFormat="1" ht="51" hidden="1" customHeight="1" x14ac:dyDescent="0.25">
      <c r="A42" s="58" t="s">
        <v>65</v>
      </c>
      <c r="B42" s="59" t="s">
        <v>66</v>
      </c>
      <c r="C42" s="60"/>
      <c r="D42" s="34">
        <f t="shared" si="7"/>
        <v>0</v>
      </c>
      <c r="E42" s="34" t="e">
        <f>#REF!-D42</f>
        <v>#REF!</v>
      </c>
      <c r="F42" s="61"/>
      <c r="G42" s="27" t="e">
        <f t="shared" si="5"/>
        <v>#DIV/0!</v>
      </c>
      <c r="H42" s="60"/>
      <c r="I42" s="62"/>
      <c r="J42" s="27" t="e">
        <f t="shared" si="6"/>
        <v>#DIV/0!</v>
      </c>
      <c r="K42" s="28">
        <f t="shared" si="0"/>
        <v>0</v>
      </c>
      <c r="L42" s="29" t="e">
        <f t="shared" si="4"/>
        <v>#DIV/0!</v>
      </c>
      <c r="M42" s="63"/>
      <c r="N42" s="63"/>
    </row>
    <row r="43" spans="1:14" s="6" customFormat="1" ht="16.5" hidden="1" customHeight="1" x14ac:dyDescent="0.3">
      <c r="A43" s="64">
        <v>21050000</v>
      </c>
      <c r="B43" s="24" t="s">
        <v>67</v>
      </c>
      <c r="C43" s="40"/>
      <c r="D43" s="34">
        <f t="shared" si="7"/>
        <v>0</v>
      </c>
      <c r="E43" s="34" t="e">
        <f>#REF!-D43</f>
        <v>#REF!</v>
      </c>
      <c r="F43" s="41"/>
      <c r="G43" s="27" t="e">
        <f t="shared" si="5"/>
        <v>#DIV/0!</v>
      </c>
      <c r="H43" s="40"/>
      <c r="I43" s="26"/>
      <c r="J43" s="27" t="e">
        <f t="shared" si="6"/>
        <v>#DIV/0!</v>
      </c>
      <c r="K43" s="28">
        <f t="shared" si="0"/>
        <v>0</v>
      </c>
      <c r="L43" s="29" t="e">
        <f t="shared" si="4"/>
        <v>#DIV/0!</v>
      </c>
      <c r="M43" s="42"/>
      <c r="N43" s="42"/>
    </row>
    <row r="44" spans="1:14" s="6" customFormat="1" ht="17.25" customHeight="1" x14ac:dyDescent="0.3">
      <c r="A44" s="23">
        <v>21080000</v>
      </c>
      <c r="B44" s="24" t="s">
        <v>68</v>
      </c>
      <c r="C44" s="25">
        <f>C45+C47+C46</f>
        <v>1588.1000000000001</v>
      </c>
      <c r="D44" s="34"/>
      <c r="E44" s="34"/>
      <c r="F44" s="26">
        <f>F45+F47+F46</f>
        <v>824.65633000000003</v>
      </c>
      <c r="G44" s="27">
        <f t="shared" si="5"/>
        <v>51.927229393615008</v>
      </c>
      <c r="H44" s="25">
        <f>H45+H47+H46</f>
        <v>1066</v>
      </c>
      <c r="I44" s="26">
        <f>I45+I47+I46</f>
        <v>1339.2597800000001</v>
      </c>
      <c r="J44" s="27">
        <f t="shared" si="6"/>
        <v>125.63412570356473</v>
      </c>
      <c r="K44" s="28">
        <f t="shared" si="0"/>
        <v>-514.60345000000007</v>
      </c>
      <c r="L44" s="29">
        <f t="shared" si="4"/>
        <v>61.575531671682093</v>
      </c>
      <c r="M44" s="30"/>
      <c r="N44" s="30"/>
    </row>
    <row r="45" spans="1:14" s="6" customFormat="1" ht="21" customHeight="1" x14ac:dyDescent="0.3">
      <c r="A45" s="58">
        <v>21080500</v>
      </c>
      <c r="B45" s="59" t="s">
        <v>68</v>
      </c>
      <c r="C45" s="28"/>
      <c r="D45" s="34">
        <f>SUM(C45:C45)</f>
        <v>0</v>
      </c>
      <c r="E45" s="34" t="e">
        <f>#REF!-D45</f>
        <v>#REF!</v>
      </c>
      <c r="F45" s="35">
        <v>8.5000000000000006E-2</v>
      </c>
      <c r="G45" s="27"/>
      <c r="H45" s="28">
        <v>0</v>
      </c>
      <c r="I45" s="28">
        <v>2.5618400000000001</v>
      </c>
      <c r="J45" s="27"/>
      <c r="K45" s="28">
        <f t="shared" si="0"/>
        <v>-2.4768400000000002</v>
      </c>
      <c r="L45" s="29"/>
      <c r="M45" s="65"/>
      <c r="N45" s="65"/>
    </row>
    <row r="46" spans="1:14" s="6" customFormat="1" ht="89.25" customHeight="1" x14ac:dyDescent="0.3">
      <c r="A46" s="58">
        <v>21080900</v>
      </c>
      <c r="B46" s="32" t="s">
        <v>69</v>
      </c>
      <c r="C46" s="28">
        <v>41.4</v>
      </c>
      <c r="D46" s="34">
        <f>SUM(C46:C46)</f>
        <v>41.4</v>
      </c>
      <c r="E46" s="34"/>
      <c r="F46" s="35">
        <v>2.55287</v>
      </c>
      <c r="G46" s="27">
        <f t="shared" ref="G46:G53" si="8">F46/C46*100</f>
        <v>6.1663526570048308</v>
      </c>
      <c r="H46" s="28">
        <v>111.7</v>
      </c>
      <c r="I46" s="28">
        <v>29.734860000000001</v>
      </c>
      <c r="J46" s="27">
        <f t="shared" ref="J46:J53" si="9">I46/H46*100</f>
        <v>26.62028648164727</v>
      </c>
      <c r="K46" s="28">
        <f t="shared" si="0"/>
        <v>-27.181990000000003</v>
      </c>
      <c r="L46" s="29">
        <f t="shared" ref="L46:L52" si="10">F46/I46*100</f>
        <v>8.5854448280570352</v>
      </c>
      <c r="M46" s="65"/>
      <c r="N46" s="65"/>
    </row>
    <row r="47" spans="1:14" s="6" customFormat="1" ht="20.25" customHeight="1" x14ac:dyDescent="0.3">
      <c r="A47" s="58">
        <v>21081100</v>
      </c>
      <c r="B47" s="59" t="s">
        <v>70</v>
      </c>
      <c r="C47" s="60">
        <v>1546.7</v>
      </c>
      <c r="D47" s="34">
        <f>SUM(C47:C47)</f>
        <v>1546.7</v>
      </c>
      <c r="E47" s="34" t="e">
        <f>#REF!-D47</f>
        <v>#REF!</v>
      </c>
      <c r="F47" s="35">
        <f>822.01846</f>
        <v>822.01846</v>
      </c>
      <c r="G47" s="27">
        <f t="shared" si="8"/>
        <v>53.146599857761686</v>
      </c>
      <c r="H47" s="60">
        <v>954.3</v>
      </c>
      <c r="I47" s="28">
        <v>1306.96308</v>
      </c>
      <c r="J47" s="27">
        <f t="shared" si="9"/>
        <v>136.95515875510847</v>
      </c>
      <c r="K47" s="28">
        <f t="shared" si="0"/>
        <v>-484.94461999999999</v>
      </c>
      <c r="L47" s="29">
        <f t="shared" si="10"/>
        <v>62.895308412231508</v>
      </c>
      <c r="M47" s="63"/>
      <c r="N47" s="63"/>
    </row>
    <row r="48" spans="1:14" s="6" customFormat="1" ht="42" hidden="1" customHeight="1" x14ac:dyDescent="0.3">
      <c r="A48" s="58" t="s">
        <v>71</v>
      </c>
      <c r="B48" s="59" t="s">
        <v>72</v>
      </c>
      <c r="C48" s="37" t="s">
        <v>22</v>
      </c>
      <c r="D48" s="34">
        <f>SUM(C48:C48)</f>
        <v>0</v>
      </c>
      <c r="E48" s="34" t="e">
        <f>#REF!-D48</f>
        <v>#REF!</v>
      </c>
      <c r="F48" s="35" t="s">
        <v>22</v>
      </c>
      <c r="G48" s="27" t="e">
        <f t="shared" si="8"/>
        <v>#VALUE!</v>
      </c>
      <c r="H48" s="37" t="s">
        <v>22</v>
      </c>
      <c r="I48" s="28" t="s">
        <v>22</v>
      </c>
      <c r="J48" s="27" t="e">
        <f t="shared" si="9"/>
        <v>#VALUE!</v>
      </c>
      <c r="K48" s="28" t="e">
        <f t="shared" si="0"/>
        <v>#VALUE!</v>
      </c>
      <c r="L48" s="29" t="e">
        <f t="shared" si="10"/>
        <v>#VALUE!</v>
      </c>
      <c r="M48" s="39"/>
      <c r="N48" s="39"/>
    </row>
    <row r="49" spans="1:14" s="6" customFormat="1" ht="36" x14ac:dyDescent="0.3">
      <c r="A49" s="14" t="s">
        <v>73</v>
      </c>
      <c r="B49" s="66" t="s">
        <v>74</v>
      </c>
      <c r="C49" s="25">
        <f>C50+C60+C61+C63</f>
        <v>44691.6</v>
      </c>
      <c r="D49" s="34">
        <f>SUM(C49:C49)</f>
        <v>44691.6</v>
      </c>
      <c r="E49" s="34" t="e">
        <f>#REF!-D49</f>
        <v>#REF!</v>
      </c>
      <c r="F49" s="26">
        <f>F50+F60+F61+F63</f>
        <v>18788.350930000001</v>
      </c>
      <c r="G49" s="27">
        <f t="shared" si="8"/>
        <v>42.040005124005411</v>
      </c>
      <c r="H49" s="25">
        <f>H50+H60+H61+H63</f>
        <v>19984</v>
      </c>
      <c r="I49" s="26">
        <f>I50+I60+I61+I63</f>
        <v>19626.50059</v>
      </c>
      <c r="J49" s="27">
        <f t="shared" si="9"/>
        <v>98.211071807445961</v>
      </c>
      <c r="K49" s="28">
        <f t="shared" si="0"/>
        <v>-838.14965999999913</v>
      </c>
      <c r="L49" s="29">
        <f t="shared" si="10"/>
        <v>95.729500243018109</v>
      </c>
      <c r="M49" s="30"/>
      <c r="N49" s="30"/>
    </row>
    <row r="50" spans="1:14" s="6" customFormat="1" ht="18.75" x14ac:dyDescent="0.3">
      <c r="A50" s="23">
        <v>22010000</v>
      </c>
      <c r="B50" s="24" t="s">
        <v>75</v>
      </c>
      <c r="C50" s="25">
        <f>C51+C52+C53+C54+C55+C56+C57+C58+C59</f>
        <v>23893.9</v>
      </c>
      <c r="D50" s="25">
        <f>D51+D52+D53+D54+D55+D56+D57+D58+D59</f>
        <v>0</v>
      </c>
      <c r="E50" s="25">
        <f>E51+E52+E53+E54+E55+E56+E57+E58+E59</f>
        <v>0</v>
      </c>
      <c r="F50" s="26">
        <f>F51+F52+F53+F54+F55+F56+F57+F58+F59</f>
        <v>12994.960789999999</v>
      </c>
      <c r="G50" s="27">
        <f t="shared" si="8"/>
        <v>54.386101850263039</v>
      </c>
      <c r="H50" s="25">
        <f>H51+H52+H53+H54+H55+H56+H57+H58+H59</f>
        <v>12449.899999999998</v>
      </c>
      <c r="I50" s="26">
        <f>I51+I52+I53+I54+I55+I56+I57+I58+I59</f>
        <v>13027.207559999999</v>
      </c>
      <c r="J50" s="27">
        <f t="shared" si="9"/>
        <v>104.63704575940369</v>
      </c>
      <c r="K50" s="28">
        <f t="shared" si="0"/>
        <v>-32.246769999999742</v>
      </c>
      <c r="L50" s="29">
        <f t="shared" si="10"/>
        <v>99.752465984352526</v>
      </c>
      <c r="M50" s="30"/>
      <c r="N50" s="30"/>
    </row>
    <row r="51" spans="1:14" s="6" customFormat="1" ht="39" customHeight="1" x14ac:dyDescent="0.3">
      <c r="A51" s="45" t="s">
        <v>76</v>
      </c>
      <c r="B51" s="67" t="s">
        <v>77</v>
      </c>
      <c r="C51" s="28">
        <v>11.2</v>
      </c>
      <c r="D51" s="28"/>
      <c r="E51" s="28"/>
      <c r="F51" s="35">
        <f>0.476</f>
        <v>0.47599999999999998</v>
      </c>
      <c r="G51" s="27">
        <f t="shared" si="8"/>
        <v>4.25</v>
      </c>
      <c r="H51" s="28">
        <v>6.9</v>
      </c>
      <c r="I51" s="28">
        <v>7.9020000000000001</v>
      </c>
      <c r="J51" s="27">
        <f t="shared" si="9"/>
        <v>114.52173913043478</v>
      </c>
      <c r="K51" s="28">
        <f t="shared" si="0"/>
        <v>-7.4260000000000002</v>
      </c>
      <c r="L51" s="29">
        <f t="shared" si="10"/>
        <v>6.0237914452037451</v>
      </c>
      <c r="M51" s="30"/>
      <c r="N51" s="30"/>
    </row>
    <row r="52" spans="1:14" s="6" customFormat="1" ht="33.75" customHeight="1" x14ac:dyDescent="0.3">
      <c r="A52" s="45" t="s">
        <v>78</v>
      </c>
      <c r="B52" s="68" t="s">
        <v>79</v>
      </c>
      <c r="C52" s="28">
        <v>182.4</v>
      </c>
      <c r="D52" s="28"/>
      <c r="E52" s="28"/>
      <c r="F52" s="35">
        <f>81.21258</f>
        <v>81.212580000000003</v>
      </c>
      <c r="G52" s="27">
        <f t="shared" si="8"/>
        <v>44.524440789473687</v>
      </c>
      <c r="H52" s="28">
        <v>508.8</v>
      </c>
      <c r="I52" s="28">
        <v>179.43655000000001</v>
      </c>
      <c r="J52" s="27">
        <f t="shared" si="9"/>
        <v>35.266617531446542</v>
      </c>
      <c r="K52" s="28">
        <f t="shared" si="0"/>
        <v>-98.223970000000008</v>
      </c>
      <c r="L52" s="29">
        <f t="shared" si="10"/>
        <v>45.259775670007031</v>
      </c>
      <c r="M52" s="30"/>
      <c r="N52" s="30"/>
    </row>
    <row r="53" spans="1:14" s="6" customFormat="1" ht="36" customHeight="1" x14ac:dyDescent="0.3">
      <c r="A53" s="45" t="s">
        <v>80</v>
      </c>
      <c r="B53" s="68" t="s">
        <v>81</v>
      </c>
      <c r="C53" s="28">
        <v>2.4</v>
      </c>
      <c r="D53" s="28"/>
      <c r="E53" s="28"/>
      <c r="F53" s="35">
        <f>1.56</f>
        <v>1.56</v>
      </c>
      <c r="G53" s="27">
        <f t="shared" si="8"/>
        <v>65</v>
      </c>
      <c r="H53" s="28">
        <v>0.8</v>
      </c>
      <c r="I53" s="28">
        <v>1.56</v>
      </c>
      <c r="J53" s="27">
        <f t="shared" si="9"/>
        <v>195</v>
      </c>
      <c r="K53" s="28">
        <f t="shared" si="0"/>
        <v>0</v>
      </c>
      <c r="L53" s="29"/>
      <c r="M53" s="30"/>
      <c r="N53" s="30"/>
    </row>
    <row r="54" spans="1:14" s="6" customFormat="1" ht="38.25" customHeight="1" x14ac:dyDescent="0.3">
      <c r="A54" s="45" t="s">
        <v>82</v>
      </c>
      <c r="B54" s="68" t="s">
        <v>83</v>
      </c>
      <c r="C54" s="28">
        <v>0</v>
      </c>
      <c r="D54" s="28"/>
      <c r="E54" s="28"/>
      <c r="F54" s="35">
        <v>0</v>
      </c>
      <c r="G54" s="27"/>
      <c r="H54" s="28">
        <v>0</v>
      </c>
      <c r="I54" s="28">
        <v>0</v>
      </c>
      <c r="J54" s="27"/>
      <c r="K54" s="28">
        <f t="shared" si="0"/>
        <v>0</v>
      </c>
      <c r="L54" s="29"/>
      <c r="M54" s="30"/>
      <c r="N54" s="30"/>
    </row>
    <row r="55" spans="1:14" s="6" customFormat="1" ht="36" customHeight="1" x14ac:dyDescent="0.3">
      <c r="A55" s="45" t="s">
        <v>84</v>
      </c>
      <c r="B55" s="68" t="s">
        <v>85</v>
      </c>
      <c r="C55" s="28">
        <v>6</v>
      </c>
      <c r="D55" s="28"/>
      <c r="E55" s="28"/>
      <c r="F55" s="35">
        <f>5.46</f>
        <v>5.46</v>
      </c>
      <c r="G55" s="27">
        <f>F55/C55*100</f>
        <v>91</v>
      </c>
      <c r="H55" s="28">
        <v>1.8</v>
      </c>
      <c r="I55" s="28">
        <v>5.46</v>
      </c>
      <c r="J55" s="27">
        <f>I55/H55*100</f>
        <v>303.33333333333331</v>
      </c>
      <c r="K55" s="28">
        <f t="shared" si="0"/>
        <v>0</v>
      </c>
      <c r="L55" s="29">
        <f>F55/I55*100</f>
        <v>100</v>
      </c>
      <c r="M55" s="30"/>
      <c r="N55" s="30"/>
    </row>
    <row r="56" spans="1:14" s="6" customFormat="1" ht="51" customHeight="1" x14ac:dyDescent="0.3">
      <c r="A56" s="45" t="s">
        <v>86</v>
      </c>
      <c r="B56" s="68" t="s">
        <v>87</v>
      </c>
      <c r="C56" s="28">
        <v>1308.9000000000001</v>
      </c>
      <c r="D56" s="28"/>
      <c r="E56" s="28"/>
      <c r="F56" s="35">
        <f>446.60535</f>
        <v>446.60534999999999</v>
      </c>
      <c r="G56" s="27">
        <f>F56/C56*100</f>
        <v>34.120662388264947</v>
      </c>
      <c r="H56" s="28">
        <v>216.8</v>
      </c>
      <c r="I56" s="28">
        <v>461.04194999999999</v>
      </c>
      <c r="J56" s="27">
        <f>I56/H56*100</f>
        <v>212.65772601476013</v>
      </c>
      <c r="K56" s="28">
        <f t="shared" si="0"/>
        <v>-14.436599999999999</v>
      </c>
      <c r="L56" s="29">
        <f>F56/I56*100</f>
        <v>96.868701427277927</v>
      </c>
      <c r="M56" s="30"/>
      <c r="N56" s="30"/>
    </row>
    <row r="57" spans="1:14" s="6" customFormat="1" ht="36" customHeight="1" x14ac:dyDescent="0.3">
      <c r="A57" s="45" t="s">
        <v>88</v>
      </c>
      <c r="B57" s="68" t="s">
        <v>89</v>
      </c>
      <c r="C57" s="28">
        <v>7486.7</v>
      </c>
      <c r="D57" s="28"/>
      <c r="E57" s="28"/>
      <c r="F57" s="35">
        <v>3001.56</v>
      </c>
      <c r="G57" s="27">
        <f>F57/C57*100</f>
        <v>40.091896296098419</v>
      </c>
      <c r="H57" s="28">
        <v>2951.1</v>
      </c>
      <c r="I57" s="28">
        <v>3500</v>
      </c>
      <c r="J57" s="27">
        <f>I57/H57*100</f>
        <v>118.59984412591915</v>
      </c>
      <c r="K57" s="28">
        <f t="shared" si="0"/>
        <v>-498.44000000000005</v>
      </c>
      <c r="L57" s="29">
        <f>F57/I57*100</f>
        <v>85.758857142857138</v>
      </c>
      <c r="M57" s="30"/>
      <c r="N57" s="30"/>
    </row>
    <row r="58" spans="1:14" s="6" customFormat="1" ht="34.5" customHeight="1" x14ac:dyDescent="0.3">
      <c r="A58" s="45" t="s">
        <v>90</v>
      </c>
      <c r="B58" s="68" t="s">
        <v>91</v>
      </c>
      <c r="C58" s="28">
        <v>11742.2</v>
      </c>
      <c r="D58" s="28"/>
      <c r="E58" s="28"/>
      <c r="F58" s="35">
        <v>8303.6589999999997</v>
      </c>
      <c r="G58" s="27">
        <f>F58/C58*100</f>
        <v>70.716381938648638</v>
      </c>
      <c r="H58" s="28">
        <v>7007.4</v>
      </c>
      <c r="I58" s="28">
        <v>7499.5690100000002</v>
      </c>
      <c r="J58" s="27">
        <f>I58/H58*100</f>
        <v>107.02356094985302</v>
      </c>
      <c r="K58" s="28">
        <f t="shared" si="0"/>
        <v>804.08998999999949</v>
      </c>
      <c r="L58" s="29">
        <f>F58/I58*100</f>
        <v>110.72181599939701</v>
      </c>
      <c r="M58" s="30"/>
      <c r="N58" s="30"/>
    </row>
    <row r="59" spans="1:14" s="6" customFormat="1" ht="35.25" customHeight="1" x14ac:dyDescent="0.3">
      <c r="A59" s="45" t="s">
        <v>92</v>
      </c>
      <c r="B59" s="69" t="s">
        <v>93</v>
      </c>
      <c r="C59" s="28">
        <v>3154.1</v>
      </c>
      <c r="D59" s="28"/>
      <c r="E59" s="28"/>
      <c r="F59" s="35">
        <v>1154.42786</v>
      </c>
      <c r="G59" s="27">
        <f>F59/C59*100</f>
        <v>36.600864271900072</v>
      </c>
      <c r="H59" s="28">
        <v>1756.3</v>
      </c>
      <c r="I59" s="28">
        <v>1372.2380499999999</v>
      </c>
      <c r="J59" s="27">
        <f>I59/H59*100</f>
        <v>78.132326481808349</v>
      </c>
      <c r="K59" s="28">
        <f t="shared" si="0"/>
        <v>-217.81018999999992</v>
      </c>
      <c r="L59" s="29">
        <f>F59/I59*100</f>
        <v>84.127375712982172</v>
      </c>
      <c r="M59" s="30"/>
      <c r="N59" s="30"/>
    </row>
    <row r="60" spans="1:14" s="6" customFormat="1" ht="25.5" customHeight="1" x14ac:dyDescent="0.3">
      <c r="A60" s="70">
        <v>22020000</v>
      </c>
      <c r="B60" s="71" t="s">
        <v>94</v>
      </c>
      <c r="C60" s="40"/>
      <c r="D60" s="34">
        <f t="shared" ref="D60:D94" si="11">SUM(C60:C60)</f>
        <v>0</v>
      </c>
      <c r="E60" s="34"/>
      <c r="F60" s="41"/>
      <c r="G60" s="27"/>
      <c r="H60" s="40"/>
      <c r="I60" s="26"/>
      <c r="J60" s="27"/>
      <c r="K60" s="28">
        <f t="shared" si="0"/>
        <v>0</v>
      </c>
      <c r="L60" s="29"/>
      <c r="M60" s="42"/>
      <c r="N60" s="42"/>
    </row>
    <row r="61" spans="1:14" s="6" customFormat="1" ht="53.25" customHeight="1" x14ac:dyDescent="0.25">
      <c r="A61" s="23" t="s">
        <v>95</v>
      </c>
      <c r="B61" s="24" t="s">
        <v>96</v>
      </c>
      <c r="C61" s="72">
        <f>C62</f>
        <v>6527.6</v>
      </c>
      <c r="D61" s="34">
        <f t="shared" si="11"/>
        <v>6527.6</v>
      </c>
      <c r="E61" s="34"/>
      <c r="F61" s="56">
        <f>F62</f>
        <v>4932.94938</v>
      </c>
      <c r="G61" s="27">
        <f t="shared" ref="G61:G92" si="12">F61/C61*100</f>
        <v>75.570644340952271</v>
      </c>
      <c r="H61" s="72">
        <f>H62</f>
        <v>6252.6</v>
      </c>
      <c r="I61" s="56">
        <f>I62</f>
        <v>5432.1527699999997</v>
      </c>
      <c r="J61" s="27">
        <f t="shared" ref="J61:J92" si="13">I61/H61*100</f>
        <v>86.878302945974468</v>
      </c>
      <c r="K61" s="28">
        <f t="shared" si="0"/>
        <v>-499.20338999999967</v>
      </c>
      <c r="L61" s="29">
        <f t="shared" ref="L61:L92" si="14">F61/I61*100</f>
        <v>90.810210773950686</v>
      </c>
      <c r="M61" s="21"/>
      <c r="N61" s="21"/>
    </row>
    <row r="62" spans="1:14" s="6" customFormat="1" ht="54.75" customHeight="1" x14ac:dyDescent="0.3">
      <c r="A62" s="58" t="s">
        <v>97</v>
      </c>
      <c r="B62" s="59" t="s">
        <v>98</v>
      </c>
      <c r="C62" s="60">
        <v>6527.6</v>
      </c>
      <c r="D62" s="34">
        <f t="shared" si="11"/>
        <v>6527.6</v>
      </c>
      <c r="E62" s="34" t="e">
        <f>#REF!-D62</f>
        <v>#REF!</v>
      </c>
      <c r="F62" s="35">
        <f>4496.09638+436.853</f>
        <v>4932.94938</v>
      </c>
      <c r="G62" s="27">
        <f t="shared" si="12"/>
        <v>75.570644340952271</v>
      </c>
      <c r="H62" s="60">
        <v>6252.6</v>
      </c>
      <c r="I62" s="28">
        <f>720.73477+4711.418</f>
        <v>5432.1527699999997</v>
      </c>
      <c r="J62" s="27">
        <f t="shared" si="13"/>
        <v>86.878302945974468</v>
      </c>
      <c r="K62" s="28">
        <f t="shared" si="0"/>
        <v>-499.20338999999967</v>
      </c>
      <c r="L62" s="29">
        <f t="shared" si="14"/>
        <v>90.810210773950686</v>
      </c>
      <c r="M62" s="63"/>
      <c r="N62" s="63"/>
    </row>
    <row r="63" spans="1:14" s="6" customFormat="1" ht="21.75" customHeight="1" x14ac:dyDescent="0.3">
      <c r="A63" s="23">
        <v>22090000</v>
      </c>
      <c r="B63" s="24" t="s">
        <v>99</v>
      </c>
      <c r="C63" s="40">
        <v>14270.1</v>
      </c>
      <c r="D63" s="34">
        <f t="shared" si="11"/>
        <v>14270.1</v>
      </c>
      <c r="E63" s="34" t="e">
        <f>#REF!-D63</f>
        <v>#REF!</v>
      </c>
      <c r="F63" s="40">
        <f>779.06748+81.37328</f>
        <v>860.44076000000007</v>
      </c>
      <c r="G63" s="27">
        <f t="shared" si="12"/>
        <v>6.0296757556008718</v>
      </c>
      <c r="H63" s="40">
        <v>1281.5</v>
      </c>
      <c r="I63" s="25">
        <f>1108.38418+58.75608</f>
        <v>1167.1402600000001</v>
      </c>
      <c r="J63" s="27">
        <f t="shared" si="13"/>
        <v>91.076103004291852</v>
      </c>
      <c r="K63" s="28">
        <f t="shared" si="0"/>
        <v>-306.69950000000006</v>
      </c>
      <c r="L63" s="29">
        <f t="shared" si="14"/>
        <v>73.722138588553193</v>
      </c>
      <c r="M63" s="42"/>
      <c r="N63" s="42"/>
    </row>
    <row r="64" spans="1:14" s="6" customFormat="1" ht="25.5" customHeight="1" x14ac:dyDescent="0.3">
      <c r="A64" s="14" t="s">
        <v>100</v>
      </c>
      <c r="B64" s="66" t="s">
        <v>101</v>
      </c>
      <c r="C64" s="72">
        <f>C66+C65</f>
        <v>321.89999999999998</v>
      </c>
      <c r="D64" s="34">
        <f t="shared" si="11"/>
        <v>321.89999999999998</v>
      </c>
      <c r="E64" s="34" t="e">
        <f>#REF!-D64</f>
        <v>#REF!</v>
      </c>
      <c r="F64" s="56">
        <f>F66+F65</f>
        <v>111.64296</v>
      </c>
      <c r="G64" s="27">
        <f t="shared" si="12"/>
        <v>34.682497670083876</v>
      </c>
      <c r="H64" s="25">
        <f>H66+H65</f>
        <v>212.4</v>
      </c>
      <c r="I64" s="26">
        <f>I66+I65</f>
        <v>212.05034000000001</v>
      </c>
      <c r="J64" s="27">
        <f t="shared" si="13"/>
        <v>99.835376647834266</v>
      </c>
      <c r="K64" s="28">
        <f t="shared" si="0"/>
        <v>-100.40738</v>
      </c>
      <c r="L64" s="29">
        <f t="shared" si="14"/>
        <v>52.649271866293631</v>
      </c>
      <c r="M64" s="21"/>
      <c r="N64" s="21"/>
    </row>
    <row r="65" spans="1:14" s="6" customFormat="1" ht="24.75" customHeight="1" x14ac:dyDescent="0.3">
      <c r="A65" s="31" t="s">
        <v>102</v>
      </c>
      <c r="B65" s="32" t="s">
        <v>68</v>
      </c>
      <c r="C65" s="37">
        <v>318.89999999999998</v>
      </c>
      <c r="D65" s="34">
        <f t="shared" si="11"/>
        <v>318.89999999999998</v>
      </c>
      <c r="E65" s="34" t="e">
        <f>#REF!-D65</f>
        <v>#REF!</v>
      </c>
      <c r="F65" s="35">
        <v>109.89077</v>
      </c>
      <c r="G65" s="27">
        <f t="shared" si="12"/>
        <v>34.459319535904676</v>
      </c>
      <c r="H65" s="37">
        <v>187.1</v>
      </c>
      <c r="I65" s="37">
        <v>186.62173000000001</v>
      </c>
      <c r="J65" s="27">
        <f t="shared" si="13"/>
        <v>99.744377338321769</v>
      </c>
      <c r="K65" s="28">
        <f t="shared" si="0"/>
        <v>-76.73096000000001</v>
      </c>
      <c r="L65" s="29">
        <f t="shared" si="14"/>
        <v>58.884230684175954</v>
      </c>
      <c r="M65" s="39"/>
      <c r="N65" s="39"/>
    </row>
    <row r="66" spans="1:14" s="6" customFormat="1" ht="57" customHeight="1" x14ac:dyDescent="0.3">
      <c r="A66" s="23">
        <v>24030000</v>
      </c>
      <c r="B66" s="73" t="s">
        <v>103</v>
      </c>
      <c r="C66" s="40">
        <v>3</v>
      </c>
      <c r="D66" s="34">
        <f t="shared" si="11"/>
        <v>3</v>
      </c>
      <c r="E66" s="34" t="e">
        <f>#REF!-D66</f>
        <v>#REF!</v>
      </c>
      <c r="F66" s="35">
        <f>1.75219</f>
        <v>1.7521899999999999</v>
      </c>
      <c r="G66" s="27">
        <f t="shared" si="12"/>
        <v>58.406333333333329</v>
      </c>
      <c r="H66" s="40">
        <v>25.3</v>
      </c>
      <c r="I66" s="40">
        <v>25.428609999999999</v>
      </c>
      <c r="J66" s="27">
        <f t="shared" si="13"/>
        <v>100.50833992094861</v>
      </c>
      <c r="K66" s="28">
        <f t="shared" si="0"/>
        <v>-23.67642</v>
      </c>
      <c r="L66" s="29">
        <f t="shared" si="14"/>
        <v>6.8906243793899868</v>
      </c>
      <c r="M66" s="42"/>
      <c r="N66" s="42"/>
    </row>
    <row r="67" spans="1:14" s="6" customFormat="1" ht="93" customHeight="1" x14ac:dyDescent="0.3">
      <c r="A67" s="58">
        <v>31010200</v>
      </c>
      <c r="B67" s="32" t="s">
        <v>104</v>
      </c>
      <c r="C67" s="60">
        <v>43.4</v>
      </c>
      <c r="D67" s="34">
        <f t="shared" si="11"/>
        <v>43.4</v>
      </c>
      <c r="E67" s="34" t="e">
        <f>#REF!-D67</f>
        <v>#REF!</v>
      </c>
      <c r="F67" s="35">
        <v>58.712310000000002</v>
      </c>
      <c r="G67" s="27">
        <f t="shared" si="12"/>
        <v>135.28182027649771</v>
      </c>
      <c r="H67" s="60">
        <v>42.6</v>
      </c>
      <c r="I67" s="60">
        <v>42.861710000000002</v>
      </c>
      <c r="J67" s="27">
        <f t="shared" si="13"/>
        <v>100.6143427230047</v>
      </c>
      <c r="K67" s="28">
        <f t="shared" si="0"/>
        <v>15.8506</v>
      </c>
      <c r="L67" s="29">
        <f t="shared" si="14"/>
        <v>136.98079241355512</v>
      </c>
      <c r="M67" s="63"/>
      <c r="N67" s="63"/>
    </row>
    <row r="68" spans="1:14" s="6" customFormat="1" ht="55.5" hidden="1" customHeight="1" x14ac:dyDescent="0.3">
      <c r="A68" s="74">
        <v>24110900</v>
      </c>
      <c r="B68" s="75" t="s">
        <v>105</v>
      </c>
      <c r="C68" s="76"/>
      <c r="D68" s="34">
        <f t="shared" si="11"/>
        <v>0</v>
      </c>
      <c r="E68" s="34" t="e">
        <f>#REF!-D68</f>
        <v>#REF!</v>
      </c>
      <c r="F68" s="35"/>
      <c r="G68" s="27" t="e">
        <f t="shared" si="12"/>
        <v>#DIV/0!</v>
      </c>
      <c r="H68" s="76"/>
      <c r="I68" s="28"/>
      <c r="J68" s="27" t="e">
        <f t="shared" si="13"/>
        <v>#DIV/0!</v>
      </c>
      <c r="K68" s="28">
        <f t="shared" si="0"/>
        <v>0</v>
      </c>
      <c r="L68" s="29" t="e">
        <f t="shared" si="14"/>
        <v>#DIV/0!</v>
      </c>
      <c r="M68" s="77"/>
      <c r="N68" s="77"/>
    </row>
    <row r="69" spans="1:14" s="6" customFormat="1" ht="15" hidden="1" customHeight="1" x14ac:dyDescent="0.3">
      <c r="A69" s="23" t="s">
        <v>106</v>
      </c>
      <c r="B69" s="24" t="s">
        <v>107</v>
      </c>
      <c r="C69" s="40" t="s">
        <v>22</v>
      </c>
      <c r="D69" s="34">
        <f t="shared" si="11"/>
        <v>0</v>
      </c>
      <c r="E69" s="34" t="e">
        <f>#REF!-D69</f>
        <v>#REF!</v>
      </c>
      <c r="F69" s="35" t="s">
        <v>22</v>
      </c>
      <c r="G69" s="27" t="e">
        <f t="shared" si="12"/>
        <v>#VALUE!</v>
      </c>
      <c r="H69" s="40" t="s">
        <v>22</v>
      </c>
      <c r="I69" s="25" t="s">
        <v>22</v>
      </c>
      <c r="J69" s="27" t="e">
        <f t="shared" si="13"/>
        <v>#VALUE!</v>
      </c>
      <c r="K69" s="28" t="e">
        <f t="shared" si="0"/>
        <v>#VALUE!</v>
      </c>
      <c r="L69" s="29" t="e">
        <f t="shared" si="14"/>
        <v>#VALUE!</v>
      </c>
      <c r="M69" s="42"/>
      <c r="N69" s="42"/>
    </row>
    <row r="70" spans="1:14" s="6" customFormat="1" ht="15" hidden="1" customHeight="1" x14ac:dyDescent="0.3">
      <c r="A70" s="58"/>
      <c r="B70" s="59" t="s">
        <v>108</v>
      </c>
      <c r="C70" s="60" t="s">
        <v>22</v>
      </c>
      <c r="D70" s="34">
        <f t="shared" si="11"/>
        <v>0</v>
      </c>
      <c r="E70" s="34" t="e">
        <f>#REF!-D70</f>
        <v>#REF!</v>
      </c>
      <c r="F70" s="35" t="s">
        <v>22</v>
      </c>
      <c r="G70" s="27" t="e">
        <f t="shared" si="12"/>
        <v>#VALUE!</v>
      </c>
      <c r="H70" s="60" t="s">
        <v>22</v>
      </c>
      <c r="I70" s="28" t="s">
        <v>22</v>
      </c>
      <c r="J70" s="27" t="e">
        <f t="shared" si="13"/>
        <v>#VALUE!</v>
      </c>
      <c r="K70" s="28" t="e">
        <f t="shared" ref="K70:K94" si="15">F70-I70</f>
        <v>#VALUE!</v>
      </c>
      <c r="L70" s="29" t="e">
        <f t="shared" si="14"/>
        <v>#VALUE!</v>
      </c>
      <c r="M70" s="63"/>
      <c r="N70" s="63"/>
    </row>
    <row r="71" spans="1:14" s="6" customFormat="1" ht="15" hidden="1" customHeight="1" x14ac:dyDescent="0.3">
      <c r="A71" s="58"/>
      <c r="B71" s="59" t="s">
        <v>109</v>
      </c>
      <c r="C71" s="60"/>
      <c r="D71" s="34">
        <f t="shared" si="11"/>
        <v>0</v>
      </c>
      <c r="E71" s="34" t="e">
        <f>#REF!-D71</f>
        <v>#REF!</v>
      </c>
      <c r="F71" s="35"/>
      <c r="G71" s="27" t="e">
        <f t="shared" si="12"/>
        <v>#DIV/0!</v>
      </c>
      <c r="H71" s="60"/>
      <c r="I71" s="28"/>
      <c r="J71" s="27" t="e">
        <f t="shared" si="13"/>
        <v>#DIV/0!</v>
      </c>
      <c r="K71" s="28">
        <f t="shared" si="15"/>
        <v>0</v>
      </c>
      <c r="L71" s="29" t="e">
        <f t="shared" si="14"/>
        <v>#DIV/0!</v>
      </c>
      <c r="M71" s="63"/>
      <c r="N71" s="63"/>
    </row>
    <row r="72" spans="1:14" s="6" customFormat="1" ht="15" hidden="1" customHeight="1" x14ac:dyDescent="0.3">
      <c r="A72" s="58"/>
      <c r="B72" s="59" t="s">
        <v>110</v>
      </c>
      <c r="C72" s="60" t="s">
        <v>22</v>
      </c>
      <c r="D72" s="34">
        <f t="shared" si="11"/>
        <v>0</v>
      </c>
      <c r="E72" s="34" t="e">
        <f>#REF!-D72</f>
        <v>#REF!</v>
      </c>
      <c r="F72" s="35" t="s">
        <v>22</v>
      </c>
      <c r="G72" s="27" t="e">
        <f t="shared" si="12"/>
        <v>#VALUE!</v>
      </c>
      <c r="H72" s="60" t="s">
        <v>22</v>
      </c>
      <c r="I72" s="28" t="s">
        <v>22</v>
      </c>
      <c r="J72" s="27" t="e">
        <f t="shared" si="13"/>
        <v>#VALUE!</v>
      </c>
      <c r="K72" s="28" t="e">
        <f t="shared" si="15"/>
        <v>#VALUE!</v>
      </c>
      <c r="L72" s="29" t="e">
        <f t="shared" si="14"/>
        <v>#VALUE!</v>
      </c>
      <c r="M72" s="63"/>
      <c r="N72" s="63"/>
    </row>
    <row r="73" spans="1:14" s="6" customFormat="1" ht="15" hidden="1" customHeight="1" x14ac:dyDescent="0.3">
      <c r="A73" s="58" t="s">
        <v>22</v>
      </c>
      <c r="B73" s="59" t="s">
        <v>111</v>
      </c>
      <c r="C73" s="60" t="s">
        <v>22</v>
      </c>
      <c r="D73" s="34">
        <f t="shared" si="11"/>
        <v>0</v>
      </c>
      <c r="E73" s="34" t="e">
        <f>#REF!-D73</f>
        <v>#REF!</v>
      </c>
      <c r="F73" s="35" t="s">
        <v>22</v>
      </c>
      <c r="G73" s="27" t="e">
        <f t="shared" si="12"/>
        <v>#VALUE!</v>
      </c>
      <c r="H73" s="60" t="s">
        <v>22</v>
      </c>
      <c r="I73" s="28" t="s">
        <v>22</v>
      </c>
      <c r="J73" s="27" t="e">
        <f t="shared" si="13"/>
        <v>#VALUE!</v>
      </c>
      <c r="K73" s="28" t="e">
        <f t="shared" si="15"/>
        <v>#VALUE!</v>
      </c>
      <c r="L73" s="29" t="e">
        <f t="shared" si="14"/>
        <v>#VALUE!</v>
      </c>
      <c r="M73" s="63"/>
      <c r="N73" s="63"/>
    </row>
    <row r="74" spans="1:14" s="6" customFormat="1" ht="15" hidden="1" customHeight="1" x14ac:dyDescent="0.3">
      <c r="A74" s="58" t="s">
        <v>22</v>
      </c>
      <c r="B74" s="59" t="s">
        <v>112</v>
      </c>
      <c r="C74" s="60" t="s">
        <v>22</v>
      </c>
      <c r="D74" s="34">
        <f t="shared" si="11"/>
        <v>0</v>
      </c>
      <c r="E74" s="34" t="e">
        <f>#REF!-D74</f>
        <v>#REF!</v>
      </c>
      <c r="F74" s="35" t="s">
        <v>22</v>
      </c>
      <c r="G74" s="27" t="e">
        <f t="shared" si="12"/>
        <v>#VALUE!</v>
      </c>
      <c r="H74" s="60" t="s">
        <v>22</v>
      </c>
      <c r="I74" s="28" t="s">
        <v>22</v>
      </c>
      <c r="J74" s="27" t="e">
        <f t="shared" si="13"/>
        <v>#VALUE!</v>
      </c>
      <c r="K74" s="28" t="e">
        <f t="shared" si="15"/>
        <v>#VALUE!</v>
      </c>
      <c r="L74" s="29" t="e">
        <f t="shared" si="14"/>
        <v>#VALUE!</v>
      </c>
      <c r="M74" s="63"/>
      <c r="N74" s="63"/>
    </row>
    <row r="75" spans="1:14" s="6" customFormat="1" ht="15" hidden="1" customHeight="1" x14ac:dyDescent="0.3">
      <c r="A75" s="58" t="s">
        <v>22</v>
      </c>
      <c r="B75" s="59" t="s">
        <v>113</v>
      </c>
      <c r="C75" s="60" t="s">
        <v>22</v>
      </c>
      <c r="D75" s="34">
        <f t="shared" si="11"/>
        <v>0</v>
      </c>
      <c r="E75" s="34" t="e">
        <f>#REF!-D75</f>
        <v>#REF!</v>
      </c>
      <c r="F75" s="35" t="s">
        <v>22</v>
      </c>
      <c r="G75" s="27" t="e">
        <f t="shared" si="12"/>
        <v>#VALUE!</v>
      </c>
      <c r="H75" s="60" t="s">
        <v>22</v>
      </c>
      <c r="I75" s="28" t="s">
        <v>22</v>
      </c>
      <c r="J75" s="27" t="e">
        <f t="shared" si="13"/>
        <v>#VALUE!</v>
      </c>
      <c r="K75" s="28" t="e">
        <f t="shared" si="15"/>
        <v>#VALUE!</v>
      </c>
      <c r="L75" s="29" t="e">
        <f t="shared" si="14"/>
        <v>#VALUE!</v>
      </c>
      <c r="M75" s="63"/>
      <c r="N75" s="63"/>
    </row>
    <row r="76" spans="1:14" s="6" customFormat="1" ht="15" hidden="1" customHeight="1" x14ac:dyDescent="0.3">
      <c r="A76" s="58" t="s">
        <v>22</v>
      </c>
      <c r="B76" s="59" t="s">
        <v>114</v>
      </c>
      <c r="C76" s="60" t="s">
        <v>22</v>
      </c>
      <c r="D76" s="34">
        <f t="shared" si="11"/>
        <v>0</v>
      </c>
      <c r="E76" s="34" t="e">
        <f>#REF!-D76</f>
        <v>#REF!</v>
      </c>
      <c r="F76" s="35" t="s">
        <v>22</v>
      </c>
      <c r="G76" s="27" t="e">
        <f t="shared" si="12"/>
        <v>#VALUE!</v>
      </c>
      <c r="H76" s="60" t="s">
        <v>22</v>
      </c>
      <c r="I76" s="28" t="s">
        <v>22</v>
      </c>
      <c r="J76" s="27" t="e">
        <f t="shared" si="13"/>
        <v>#VALUE!</v>
      </c>
      <c r="K76" s="28" t="e">
        <f t="shared" si="15"/>
        <v>#VALUE!</v>
      </c>
      <c r="L76" s="29" t="e">
        <f t="shared" si="14"/>
        <v>#VALUE!</v>
      </c>
      <c r="M76" s="63"/>
      <c r="N76" s="63"/>
    </row>
    <row r="77" spans="1:14" s="22" customFormat="1" ht="12.75" hidden="1" customHeight="1" x14ac:dyDescent="0.3">
      <c r="A77" s="14" t="s">
        <v>115</v>
      </c>
      <c r="B77" s="53" t="s">
        <v>116</v>
      </c>
      <c r="C77" s="54" t="s">
        <v>22</v>
      </c>
      <c r="D77" s="34">
        <f t="shared" si="11"/>
        <v>0</v>
      </c>
      <c r="E77" s="34" t="e">
        <f>#REF!-D77</f>
        <v>#REF!</v>
      </c>
      <c r="F77" s="35" t="s">
        <v>22</v>
      </c>
      <c r="G77" s="27" t="e">
        <f t="shared" si="12"/>
        <v>#VALUE!</v>
      </c>
      <c r="H77" s="54" t="s">
        <v>22</v>
      </c>
      <c r="I77" s="72" t="s">
        <v>22</v>
      </c>
      <c r="J77" s="27" t="e">
        <f t="shared" si="13"/>
        <v>#VALUE!</v>
      </c>
      <c r="K77" s="28" t="e">
        <f t="shared" si="15"/>
        <v>#VALUE!</v>
      </c>
      <c r="L77" s="29" t="e">
        <f t="shared" si="14"/>
        <v>#VALUE!</v>
      </c>
      <c r="M77" s="57"/>
      <c r="N77" s="57"/>
    </row>
    <row r="78" spans="1:14" s="6" customFormat="1" ht="12.75" hidden="1" customHeight="1" x14ac:dyDescent="0.3">
      <c r="A78" s="23" t="s">
        <v>117</v>
      </c>
      <c r="B78" s="24" t="s">
        <v>118</v>
      </c>
      <c r="C78" s="40" t="s">
        <v>22</v>
      </c>
      <c r="D78" s="34">
        <f t="shared" si="11"/>
        <v>0</v>
      </c>
      <c r="E78" s="34" t="e">
        <f>#REF!-D78</f>
        <v>#REF!</v>
      </c>
      <c r="F78" s="35" t="s">
        <v>22</v>
      </c>
      <c r="G78" s="27" t="e">
        <f t="shared" si="12"/>
        <v>#VALUE!</v>
      </c>
      <c r="H78" s="40" t="s">
        <v>22</v>
      </c>
      <c r="I78" s="25" t="s">
        <v>22</v>
      </c>
      <c r="J78" s="27" t="e">
        <f t="shared" si="13"/>
        <v>#VALUE!</v>
      </c>
      <c r="K78" s="28" t="e">
        <f t="shared" si="15"/>
        <v>#VALUE!</v>
      </c>
      <c r="L78" s="29" t="e">
        <f t="shared" si="14"/>
        <v>#VALUE!</v>
      </c>
      <c r="M78" s="42"/>
      <c r="N78" s="42"/>
    </row>
    <row r="79" spans="1:14" s="6" customFormat="1" ht="46.5" hidden="1" customHeight="1" x14ac:dyDescent="0.3">
      <c r="A79" s="31" t="s">
        <v>119</v>
      </c>
      <c r="B79" s="32" t="s">
        <v>120</v>
      </c>
      <c r="C79" s="37" t="s">
        <v>22</v>
      </c>
      <c r="D79" s="34">
        <f t="shared" si="11"/>
        <v>0</v>
      </c>
      <c r="E79" s="34" t="e">
        <f>#REF!-D79</f>
        <v>#REF!</v>
      </c>
      <c r="F79" s="35" t="s">
        <v>22</v>
      </c>
      <c r="G79" s="27" t="e">
        <f t="shared" si="12"/>
        <v>#VALUE!</v>
      </c>
      <c r="H79" s="37" t="s">
        <v>22</v>
      </c>
      <c r="I79" s="33" t="s">
        <v>22</v>
      </c>
      <c r="J79" s="27" t="e">
        <f t="shared" si="13"/>
        <v>#VALUE!</v>
      </c>
      <c r="K79" s="28" t="e">
        <f t="shared" si="15"/>
        <v>#VALUE!</v>
      </c>
      <c r="L79" s="29" t="e">
        <f t="shared" si="14"/>
        <v>#VALUE!</v>
      </c>
      <c r="M79" s="39"/>
      <c r="N79" s="39"/>
    </row>
    <row r="80" spans="1:14" s="6" customFormat="1" ht="28.5" hidden="1" customHeight="1" x14ac:dyDescent="0.3">
      <c r="A80" s="23" t="s">
        <v>121</v>
      </c>
      <c r="B80" s="24" t="s">
        <v>122</v>
      </c>
      <c r="C80" s="40" t="s">
        <v>22</v>
      </c>
      <c r="D80" s="34">
        <f t="shared" si="11"/>
        <v>0</v>
      </c>
      <c r="E80" s="34" t="e">
        <f>#REF!-D80</f>
        <v>#REF!</v>
      </c>
      <c r="F80" s="35" t="s">
        <v>22</v>
      </c>
      <c r="G80" s="27" t="e">
        <f t="shared" si="12"/>
        <v>#VALUE!</v>
      </c>
      <c r="H80" s="40" t="s">
        <v>22</v>
      </c>
      <c r="I80" s="25" t="s">
        <v>22</v>
      </c>
      <c r="J80" s="27" t="e">
        <f t="shared" si="13"/>
        <v>#VALUE!</v>
      </c>
      <c r="K80" s="28" t="e">
        <f t="shared" si="15"/>
        <v>#VALUE!</v>
      </c>
      <c r="L80" s="29" t="e">
        <f t="shared" si="14"/>
        <v>#VALUE!</v>
      </c>
      <c r="M80" s="42"/>
      <c r="N80" s="42"/>
    </row>
    <row r="81" spans="1:14" s="6" customFormat="1" ht="18" hidden="1" customHeight="1" x14ac:dyDescent="0.3">
      <c r="A81" s="31" t="s">
        <v>123</v>
      </c>
      <c r="B81" s="32" t="s">
        <v>124</v>
      </c>
      <c r="C81" s="37" t="s">
        <v>22</v>
      </c>
      <c r="D81" s="34">
        <f t="shared" si="11"/>
        <v>0</v>
      </c>
      <c r="E81" s="34" t="e">
        <f>#REF!-D81</f>
        <v>#REF!</v>
      </c>
      <c r="F81" s="35" t="s">
        <v>22</v>
      </c>
      <c r="G81" s="27" t="e">
        <f t="shared" si="12"/>
        <v>#VALUE!</v>
      </c>
      <c r="H81" s="37" t="s">
        <v>22</v>
      </c>
      <c r="I81" s="33" t="s">
        <v>22</v>
      </c>
      <c r="J81" s="27" t="e">
        <f t="shared" si="13"/>
        <v>#VALUE!</v>
      </c>
      <c r="K81" s="28" t="e">
        <f t="shared" si="15"/>
        <v>#VALUE!</v>
      </c>
      <c r="L81" s="29" t="e">
        <f t="shared" si="14"/>
        <v>#VALUE!</v>
      </c>
      <c r="M81" s="39"/>
      <c r="N81" s="39"/>
    </row>
    <row r="82" spans="1:14" s="22" customFormat="1" ht="12.75" hidden="1" customHeight="1" x14ac:dyDescent="0.3">
      <c r="A82" s="14" t="s">
        <v>125</v>
      </c>
      <c r="B82" s="53" t="s">
        <v>126</v>
      </c>
      <c r="C82" s="54" t="s">
        <v>22</v>
      </c>
      <c r="D82" s="34">
        <f t="shared" si="11"/>
        <v>0</v>
      </c>
      <c r="E82" s="34" t="e">
        <f>#REF!-D82</f>
        <v>#REF!</v>
      </c>
      <c r="F82" s="35" t="s">
        <v>22</v>
      </c>
      <c r="G82" s="27" t="e">
        <f t="shared" si="12"/>
        <v>#VALUE!</v>
      </c>
      <c r="H82" s="54" t="s">
        <v>22</v>
      </c>
      <c r="I82" s="72" t="s">
        <v>22</v>
      </c>
      <c r="J82" s="27" t="e">
        <f t="shared" si="13"/>
        <v>#VALUE!</v>
      </c>
      <c r="K82" s="28" t="e">
        <f t="shared" si="15"/>
        <v>#VALUE!</v>
      </c>
      <c r="L82" s="29" t="e">
        <f t="shared" si="14"/>
        <v>#VALUE!</v>
      </c>
      <c r="M82" s="57"/>
      <c r="N82" s="57"/>
    </row>
    <row r="83" spans="1:14" s="6" customFormat="1" ht="12.75" hidden="1" customHeight="1" x14ac:dyDescent="0.3">
      <c r="A83" s="23" t="s">
        <v>127</v>
      </c>
      <c r="B83" s="24" t="s">
        <v>128</v>
      </c>
      <c r="C83" s="40" t="s">
        <v>22</v>
      </c>
      <c r="D83" s="34">
        <f t="shared" si="11"/>
        <v>0</v>
      </c>
      <c r="E83" s="34" t="e">
        <f>#REF!-D83</f>
        <v>#REF!</v>
      </c>
      <c r="F83" s="35" t="s">
        <v>22</v>
      </c>
      <c r="G83" s="27" t="e">
        <f t="shared" si="12"/>
        <v>#VALUE!</v>
      </c>
      <c r="H83" s="40" t="s">
        <v>22</v>
      </c>
      <c r="I83" s="25" t="s">
        <v>22</v>
      </c>
      <c r="J83" s="27" t="e">
        <f t="shared" si="13"/>
        <v>#VALUE!</v>
      </c>
      <c r="K83" s="28" t="e">
        <f t="shared" si="15"/>
        <v>#VALUE!</v>
      </c>
      <c r="L83" s="29" t="e">
        <f t="shared" si="14"/>
        <v>#VALUE!</v>
      </c>
      <c r="M83" s="42"/>
      <c r="N83" s="42"/>
    </row>
    <row r="84" spans="1:14" s="6" customFormat="1" ht="51" hidden="1" customHeight="1" x14ac:dyDescent="0.3">
      <c r="A84" s="31" t="s">
        <v>129</v>
      </c>
      <c r="B84" s="32" t="s">
        <v>130</v>
      </c>
      <c r="C84" s="37" t="s">
        <v>22</v>
      </c>
      <c r="D84" s="34">
        <f t="shared" si="11"/>
        <v>0</v>
      </c>
      <c r="E84" s="34" t="e">
        <f>#REF!-D84</f>
        <v>#REF!</v>
      </c>
      <c r="F84" s="35" t="s">
        <v>22</v>
      </c>
      <c r="G84" s="27" t="e">
        <f t="shared" si="12"/>
        <v>#VALUE!</v>
      </c>
      <c r="H84" s="37" t="s">
        <v>22</v>
      </c>
      <c r="I84" s="33" t="s">
        <v>22</v>
      </c>
      <c r="J84" s="27" t="e">
        <f t="shared" si="13"/>
        <v>#VALUE!</v>
      </c>
      <c r="K84" s="28" t="e">
        <f t="shared" si="15"/>
        <v>#VALUE!</v>
      </c>
      <c r="L84" s="29" t="e">
        <f t="shared" si="14"/>
        <v>#VALUE!</v>
      </c>
      <c r="M84" s="39"/>
      <c r="N84" s="39"/>
    </row>
    <row r="85" spans="1:14" s="6" customFormat="1" ht="68.25" hidden="1" customHeight="1" x14ac:dyDescent="0.3">
      <c r="A85" s="58" t="s">
        <v>131</v>
      </c>
      <c r="B85" s="59" t="s">
        <v>132</v>
      </c>
      <c r="C85" s="60" t="s">
        <v>22</v>
      </c>
      <c r="D85" s="34">
        <f t="shared" si="11"/>
        <v>0</v>
      </c>
      <c r="E85" s="34" t="e">
        <f>#REF!-D85</f>
        <v>#REF!</v>
      </c>
      <c r="F85" s="35" t="s">
        <v>22</v>
      </c>
      <c r="G85" s="27" t="e">
        <f t="shared" si="12"/>
        <v>#VALUE!</v>
      </c>
      <c r="H85" s="60" t="s">
        <v>22</v>
      </c>
      <c r="I85" s="28" t="s">
        <v>22</v>
      </c>
      <c r="J85" s="27" t="e">
        <f t="shared" si="13"/>
        <v>#VALUE!</v>
      </c>
      <c r="K85" s="28" t="e">
        <f t="shared" si="15"/>
        <v>#VALUE!</v>
      </c>
      <c r="L85" s="29" t="e">
        <f t="shared" si="14"/>
        <v>#VALUE!</v>
      </c>
      <c r="M85" s="63"/>
      <c r="N85" s="63"/>
    </row>
    <row r="86" spans="1:14" s="6" customFormat="1" ht="28.5" hidden="1" customHeight="1" x14ac:dyDescent="0.3">
      <c r="A86" s="58">
        <v>50110002</v>
      </c>
      <c r="B86" s="59" t="s">
        <v>133</v>
      </c>
      <c r="C86" s="60" t="s">
        <v>22</v>
      </c>
      <c r="D86" s="34">
        <f t="shared" si="11"/>
        <v>0</v>
      </c>
      <c r="E86" s="34" t="e">
        <f>#REF!-D86</f>
        <v>#REF!</v>
      </c>
      <c r="F86" s="35" t="s">
        <v>22</v>
      </c>
      <c r="G86" s="27" t="e">
        <f t="shared" si="12"/>
        <v>#VALUE!</v>
      </c>
      <c r="H86" s="60" t="s">
        <v>22</v>
      </c>
      <c r="I86" s="28" t="s">
        <v>22</v>
      </c>
      <c r="J86" s="27" t="e">
        <f t="shared" si="13"/>
        <v>#VALUE!</v>
      </c>
      <c r="K86" s="28" t="e">
        <f t="shared" si="15"/>
        <v>#VALUE!</v>
      </c>
      <c r="L86" s="29" t="e">
        <f t="shared" si="14"/>
        <v>#VALUE!</v>
      </c>
      <c r="M86" s="63"/>
      <c r="N86" s="63"/>
    </row>
    <row r="87" spans="1:14" s="6" customFormat="1" ht="18.75" hidden="1" customHeight="1" x14ac:dyDescent="0.3">
      <c r="A87" s="78">
        <v>50110003</v>
      </c>
      <c r="B87" s="79" t="s">
        <v>134</v>
      </c>
      <c r="C87" s="28" t="s">
        <v>22</v>
      </c>
      <c r="D87" s="34">
        <f t="shared" si="11"/>
        <v>0</v>
      </c>
      <c r="E87" s="34" t="e">
        <f>#REF!-D87</f>
        <v>#REF!</v>
      </c>
      <c r="F87" s="35" t="s">
        <v>22</v>
      </c>
      <c r="G87" s="27" t="e">
        <f t="shared" si="12"/>
        <v>#VALUE!</v>
      </c>
      <c r="H87" s="28" t="s">
        <v>22</v>
      </c>
      <c r="I87" s="28" t="s">
        <v>22</v>
      </c>
      <c r="J87" s="27" t="e">
        <f t="shared" si="13"/>
        <v>#VALUE!</v>
      </c>
      <c r="K87" s="28" t="e">
        <f t="shared" si="15"/>
        <v>#VALUE!</v>
      </c>
      <c r="L87" s="29" t="e">
        <f t="shared" si="14"/>
        <v>#VALUE!</v>
      </c>
      <c r="M87" s="65"/>
      <c r="N87" s="65"/>
    </row>
    <row r="88" spans="1:14" s="6" customFormat="1" ht="15" hidden="1" customHeight="1" x14ac:dyDescent="0.3">
      <c r="A88" s="58">
        <v>50110005</v>
      </c>
      <c r="B88" s="79" t="s">
        <v>135</v>
      </c>
      <c r="C88" s="60" t="s">
        <v>22</v>
      </c>
      <c r="D88" s="34">
        <f t="shared" si="11"/>
        <v>0</v>
      </c>
      <c r="E88" s="34" t="e">
        <f>#REF!-D88</f>
        <v>#REF!</v>
      </c>
      <c r="F88" s="35" t="s">
        <v>22</v>
      </c>
      <c r="G88" s="27" t="e">
        <f t="shared" si="12"/>
        <v>#VALUE!</v>
      </c>
      <c r="H88" s="60" t="s">
        <v>22</v>
      </c>
      <c r="I88" s="28" t="s">
        <v>22</v>
      </c>
      <c r="J88" s="27" t="e">
        <f t="shared" si="13"/>
        <v>#VALUE!</v>
      </c>
      <c r="K88" s="28" t="e">
        <f t="shared" si="15"/>
        <v>#VALUE!</v>
      </c>
      <c r="L88" s="29" t="e">
        <f t="shared" si="14"/>
        <v>#VALUE!</v>
      </c>
      <c r="M88" s="63"/>
      <c r="N88" s="63"/>
    </row>
    <row r="89" spans="1:14" s="6" customFormat="1" ht="15.75" hidden="1" customHeight="1" x14ac:dyDescent="0.3">
      <c r="A89" s="78">
        <v>50110006</v>
      </c>
      <c r="B89" s="79" t="s">
        <v>136</v>
      </c>
      <c r="C89" s="28" t="s">
        <v>22</v>
      </c>
      <c r="D89" s="34">
        <f t="shared" si="11"/>
        <v>0</v>
      </c>
      <c r="E89" s="34" t="e">
        <f>#REF!-D89</f>
        <v>#REF!</v>
      </c>
      <c r="F89" s="35" t="s">
        <v>22</v>
      </c>
      <c r="G89" s="27" t="e">
        <f t="shared" si="12"/>
        <v>#VALUE!</v>
      </c>
      <c r="H89" s="28" t="s">
        <v>22</v>
      </c>
      <c r="I89" s="28" t="s">
        <v>22</v>
      </c>
      <c r="J89" s="27" t="e">
        <f t="shared" si="13"/>
        <v>#VALUE!</v>
      </c>
      <c r="K89" s="28" t="e">
        <f t="shared" si="15"/>
        <v>#VALUE!</v>
      </c>
      <c r="L89" s="29" t="e">
        <f t="shared" si="14"/>
        <v>#VALUE!</v>
      </c>
      <c r="M89" s="65"/>
      <c r="N89" s="65"/>
    </row>
    <row r="90" spans="1:14" s="6" customFormat="1" ht="6" hidden="1" customHeight="1" x14ac:dyDescent="0.3">
      <c r="A90" s="80">
        <v>50110009</v>
      </c>
      <c r="B90" s="59" t="s">
        <v>137</v>
      </c>
      <c r="C90" s="60"/>
      <c r="D90" s="34">
        <f t="shared" si="11"/>
        <v>0</v>
      </c>
      <c r="E90" s="34" t="e">
        <f>#REF!-D90</f>
        <v>#REF!</v>
      </c>
      <c r="F90" s="35"/>
      <c r="G90" s="27" t="e">
        <f t="shared" si="12"/>
        <v>#DIV/0!</v>
      </c>
      <c r="H90" s="60"/>
      <c r="I90" s="28"/>
      <c r="J90" s="27" t="e">
        <f t="shared" si="13"/>
        <v>#DIV/0!</v>
      </c>
      <c r="K90" s="28">
        <f t="shared" si="15"/>
        <v>0</v>
      </c>
      <c r="L90" s="29" t="e">
        <f t="shared" si="14"/>
        <v>#DIV/0!</v>
      </c>
      <c r="M90" s="63"/>
      <c r="N90" s="63"/>
    </row>
    <row r="91" spans="1:14" s="6" customFormat="1" ht="0.75" customHeight="1" thickBot="1" x14ac:dyDescent="0.35">
      <c r="A91" s="80"/>
      <c r="B91" s="81"/>
      <c r="C91" s="82"/>
      <c r="D91" s="34">
        <f t="shared" si="11"/>
        <v>0</v>
      </c>
      <c r="E91" s="34" t="e">
        <f>#REF!-D91</f>
        <v>#REF!</v>
      </c>
      <c r="F91" s="35"/>
      <c r="G91" s="27" t="e">
        <f t="shared" si="12"/>
        <v>#DIV/0!</v>
      </c>
      <c r="H91" s="82"/>
      <c r="I91" s="83"/>
      <c r="J91" s="27" t="e">
        <f t="shared" si="13"/>
        <v>#DIV/0!</v>
      </c>
      <c r="K91" s="28">
        <f t="shared" si="15"/>
        <v>0</v>
      </c>
      <c r="L91" s="29" t="e">
        <f t="shared" si="14"/>
        <v>#DIV/0!</v>
      </c>
      <c r="M91" s="63"/>
      <c r="N91" s="63"/>
    </row>
    <row r="92" spans="1:14" s="6" customFormat="1" ht="18" hidden="1" customHeight="1" thickBot="1" x14ac:dyDescent="0.35">
      <c r="A92" s="80"/>
      <c r="B92" s="59"/>
      <c r="C92" s="82"/>
      <c r="D92" s="34">
        <f t="shared" si="11"/>
        <v>0</v>
      </c>
      <c r="E92" s="34" t="e">
        <f>#REF!-D92</f>
        <v>#REF!</v>
      </c>
      <c r="F92" s="35"/>
      <c r="G92" s="27" t="e">
        <f t="shared" si="12"/>
        <v>#DIV/0!</v>
      </c>
      <c r="H92" s="82"/>
      <c r="I92" s="83"/>
      <c r="J92" s="27" t="e">
        <f t="shared" si="13"/>
        <v>#DIV/0!</v>
      </c>
      <c r="K92" s="28">
        <f t="shared" si="15"/>
        <v>0</v>
      </c>
      <c r="L92" s="29" t="e">
        <f t="shared" si="14"/>
        <v>#DIV/0!</v>
      </c>
      <c r="M92" s="63"/>
      <c r="N92" s="63"/>
    </row>
    <row r="93" spans="1:14" s="6" customFormat="1" ht="40.5" customHeight="1" x14ac:dyDescent="0.3">
      <c r="A93" s="58">
        <v>31020000</v>
      </c>
      <c r="B93" s="32" t="s">
        <v>138</v>
      </c>
      <c r="C93" s="60"/>
      <c r="D93" s="34">
        <f t="shared" si="11"/>
        <v>0</v>
      </c>
      <c r="E93" s="34" t="e">
        <f>#REF!-D93</f>
        <v>#REF!</v>
      </c>
      <c r="F93" s="35">
        <v>4.0710000000000003E-2</v>
      </c>
      <c r="G93" s="27"/>
      <c r="H93" s="60"/>
      <c r="I93" s="60">
        <v>0.51981999999999995</v>
      </c>
      <c r="J93" s="27"/>
      <c r="K93" s="28">
        <f t="shared" si="15"/>
        <v>-0.47910999999999992</v>
      </c>
      <c r="L93" s="29"/>
      <c r="M93" s="63"/>
      <c r="N93" s="63"/>
    </row>
    <row r="94" spans="1:14" s="1" customFormat="1" ht="18.75" customHeight="1" thickBot="1" x14ac:dyDescent="0.3">
      <c r="A94" s="84"/>
      <c r="B94" s="85" t="s">
        <v>139</v>
      </c>
      <c r="C94" s="86">
        <f>C6+C37+C67+C93</f>
        <v>1285572.5</v>
      </c>
      <c r="D94" s="87">
        <f t="shared" si="11"/>
        <v>1285572.5</v>
      </c>
      <c r="E94" s="87" t="e">
        <f>#REF!-D94</f>
        <v>#REF!</v>
      </c>
      <c r="F94" s="86">
        <f>F6+F37+F67+F93</f>
        <v>1141926.4338300002</v>
      </c>
      <c r="G94" s="86">
        <f>F94/C94*100</f>
        <v>88.826295975528438</v>
      </c>
      <c r="H94" s="86">
        <f>H6+H37+H67+H93</f>
        <v>1236115.1000000003</v>
      </c>
      <c r="I94" s="86">
        <f>I6+I37+I67+I93</f>
        <v>1077154.9373350004</v>
      </c>
      <c r="J94" s="86">
        <f>I94/H94*100</f>
        <v>87.140342945005699</v>
      </c>
      <c r="K94" s="88">
        <f t="shared" si="15"/>
        <v>64771.496494999854</v>
      </c>
      <c r="L94" s="89">
        <f>F94/I94*100</f>
        <v>106.0132014671215</v>
      </c>
      <c r="M94" s="90"/>
      <c r="N94" s="90"/>
    </row>
    <row r="95" spans="1:14" s="22" customFormat="1" ht="18.75" thickBot="1" x14ac:dyDescent="0.3">
      <c r="A95" s="151" t="s">
        <v>140</v>
      </c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3"/>
    </row>
    <row r="96" spans="1:14" s="6" customFormat="1" ht="44.25" customHeight="1" thickBot="1" x14ac:dyDescent="0.3">
      <c r="A96" s="91">
        <v>50110004</v>
      </c>
      <c r="B96" s="92" t="s">
        <v>141</v>
      </c>
      <c r="C96" s="93">
        <v>5000</v>
      </c>
      <c r="D96" s="94"/>
      <c r="E96" s="94"/>
      <c r="F96" s="95">
        <f>5082.68941</f>
        <v>5082.68941</v>
      </c>
      <c r="G96" s="95">
        <f>F96/C96*100</f>
        <v>101.65378819999999</v>
      </c>
      <c r="H96" s="96">
        <v>7121.9</v>
      </c>
      <c r="I96" s="97">
        <v>4740.4275399999997</v>
      </c>
      <c r="J96" s="98">
        <f>I96/H96*100</f>
        <v>66.56127634479563</v>
      </c>
      <c r="K96" s="99">
        <f>F96-I96</f>
        <v>342.26187000000027</v>
      </c>
      <c r="L96" s="100">
        <f>F96/I96*100</f>
        <v>107.22006331943639</v>
      </c>
    </row>
    <row r="97" spans="1:12" s="6" customFormat="1" ht="18.75" hidden="1" x14ac:dyDescent="0.3">
      <c r="A97" s="101"/>
      <c r="B97" s="102"/>
      <c r="C97" s="39"/>
      <c r="D97" s="103"/>
      <c r="E97" s="103"/>
      <c r="F97" s="103"/>
      <c r="G97" s="104"/>
      <c r="H97" s="105"/>
      <c r="I97" s="105"/>
      <c r="J97" s="104"/>
      <c r="K97" s="21"/>
      <c r="L97" s="65"/>
    </row>
    <row r="98" spans="1:12" s="6" customFormat="1" ht="18.75" hidden="1" x14ac:dyDescent="0.3">
      <c r="A98" s="101"/>
      <c r="B98" s="102"/>
      <c r="C98" s="39"/>
      <c r="D98" s="103"/>
      <c r="E98" s="103"/>
      <c r="F98" s="103"/>
      <c r="G98" s="104"/>
      <c r="H98" s="105"/>
      <c r="I98" s="105"/>
      <c r="J98" s="104"/>
      <c r="K98" s="21"/>
      <c r="L98" s="65"/>
    </row>
    <row r="99" spans="1:12" s="6" customFormat="1" ht="18.75" hidden="1" x14ac:dyDescent="0.3">
      <c r="A99" s="101"/>
      <c r="B99" s="102"/>
      <c r="C99" s="39"/>
      <c r="D99" s="103"/>
      <c r="E99" s="103"/>
      <c r="F99" s="103"/>
      <c r="G99" s="104"/>
      <c r="H99" s="105"/>
      <c r="I99" s="105"/>
      <c r="J99" s="104"/>
      <c r="K99" s="21"/>
      <c r="L99" s="65"/>
    </row>
    <row r="100" spans="1:12" s="6" customFormat="1" ht="18.75" hidden="1" x14ac:dyDescent="0.3">
      <c r="A100" s="101"/>
      <c r="B100" s="102"/>
      <c r="C100" s="39"/>
      <c r="D100" s="103"/>
      <c r="E100" s="103"/>
      <c r="F100" s="103"/>
      <c r="G100" s="104"/>
      <c r="H100" s="105"/>
      <c r="I100" s="105"/>
      <c r="J100" s="104"/>
      <c r="K100" s="21"/>
      <c r="L100" s="65"/>
    </row>
    <row r="101" spans="1:12" s="6" customFormat="1" ht="18.75" hidden="1" x14ac:dyDescent="0.3">
      <c r="A101" s="106"/>
      <c r="B101" s="107"/>
      <c r="C101" s="108"/>
      <c r="D101" s="103"/>
      <c r="E101" s="103"/>
      <c r="F101" s="103"/>
      <c r="G101" s="104"/>
      <c r="H101" s="105"/>
      <c r="I101" s="105"/>
      <c r="J101" s="104"/>
      <c r="K101" s="21"/>
      <c r="L101" s="65"/>
    </row>
    <row r="102" spans="1:12" s="6" customFormat="1" ht="18.75" hidden="1" x14ac:dyDescent="0.3">
      <c r="A102" s="109"/>
      <c r="B102" s="102"/>
      <c r="C102" s="108"/>
      <c r="D102" s="103"/>
      <c r="E102" s="103"/>
      <c r="F102" s="103"/>
      <c r="G102" s="104"/>
      <c r="H102" s="105"/>
      <c r="I102" s="105"/>
      <c r="J102" s="104"/>
      <c r="K102" s="21"/>
      <c r="L102" s="65"/>
    </row>
    <row r="103" spans="1:12" s="6" customFormat="1" ht="18.75" hidden="1" x14ac:dyDescent="0.3">
      <c r="A103" s="109"/>
      <c r="B103" s="102"/>
      <c r="C103" s="110"/>
      <c r="D103" s="103"/>
      <c r="E103" s="103"/>
      <c r="F103" s="103"/>
      <c r="G103" s="104"/>
      <c r="H103" s="105"/>
      <c r="I103" s="105"/>
      <c r="J103" s="104"/>
      <c r="K103" s="21"/>
      <c r="L103" s="65"/>
    </row>
    <row r="104" spans="1:12" s="22" customFormat="1" hidden="1" x14ac:dyDescent="0.25">
      <c r="A104" s="111"/>
      <c r="B104" s="13"/>
      <c r="C104" s="112"/>
      <c r="D104" s="103"/>
      <c r="E104" s="103"/>
      <c r="F104" s="103"/>
      <c r="G104" s="104"/>
      <c r="H104" s="113"/>
      <c r="I104" s="113"/>
      <c r="J104" s="104"/>
      <c r="K104" s="21"/>
      <c r="L104" s="65"/>
    </row>
    <row r="105" spans="1:12" s="6" customFormat="1" ht="18.75" hidden="1" x14ac:dyDescent="0.3">
      <c r="A105" s="106"/>
      <c r="B105" s="107"/>
      <c r="C105" s="114"/>
      <c r="D105" s="103"/>
      <c r="E105" s="103"/>
      <c r="F105" s="103"/>
      <c r="G105" s="104"/>
      <c r="H105" s="105"/>
      <c r="I105" s="105"/>
      <c r="J105" s="104"/>
      <c r="K105" s="21"/>
      <c r="L105" s="65"/>
    </row>
    <row r="106" spans="1:12" s="6" customFormat="1" ht="5.25" customHeight="1" x14ac:dyDescent="0.3">
      <c r="A106" s="109"/>
      <c r="B106" s="102"/>
      <c r="C106" s="39"/>
      <c r="D106" s="103"/>
      <c r="E106" s="103"/>
      <c r="F106" s="103"/>
      <c r="G106" s="104"/>
      <c r="H106" s="105"/>
      <c r="I106" s="105"/>
      <c r="J106" s="104"/>
      <c r="K106" s="21"/>
      <c r="L106" s="65"/>
    </row>
    <row r="107" spans="1:12" s="1" customFormat="1" ht="16.5" customHeight="1" x14ac:dyDescent="0.25">
      <c r="A107" s="115"/>
      <c r="B107" s="116"/>
      <c r="C107" s="117"/>
      <c r="D107" s="103"/>
      <c r="E107" s="103"/>
      <c r="F107" s="103"/>
      <c r="G107" s="104"/>
      <c r="H107" s="115"/>
      <c r="I107" s="115"/>
      <c r="J107" s="104"/>
      <c r="K107" s="21"/>
      <c r="L107" s="65"/>
    </row>
    <row r="108" spans="1:12" ht="25.5" hidden="1" customHeight="1" x14ac:dyDescent="0.25">
      <c r="A108" s="1"/>
      <c r="B108" s="1"/>
      <c r="C108" s="1"/>
      <c r="E108" s="34"/>
      <c r="F108" s="34"/>
      <c r="G108" s="34"/>
      <c r="L108" s="65"/>
    </row>
    <row r="109" spans="1:12" ht="19.5" customHeight="1" x14ac:dyDescent="0.25">
      <c r="A109" s="118" t="s">
        <v>142</v>
      </c>
      <c r="B109" s="119"/>
      <c r="C109" s="120">
        <f>C8+C18+C20+C22+C23+C25+C29+C52+C63</f>
        <v>891503</v>
      </c>
      <c r="D109" s="120">
        <f>D8+D18+D20+D22+D23+D25+D29+D52+D63</f>
        <v>885566.7</v>
      </c>
      <c r="E109" s="120" t="e">
        <f>E8+E18+E20+E22+E23+E25+E29+E52+E63</f>
        <v>#REF!</v>
      </c>
      <c r="F109" s="120">
        <f>F8+F18+F20+F22+F23+F25+F29+F52+F63</f>
        <v>824775.74907999998</v>
      </c>
      <c r="G109" s="121">
        <f>F109/C109*100</f>
        <v>92.515196144039891</v>
      </c>
      <c r="H109" s="120">
        <f>H8+H18+H20+H22+H23+H25+H29+H52+H63</f>
        <v>769551.00000000012</v>
      </c>
      <c r="I109" s="120">
        <f>I8+I18+I20+I22+I23+I25+I29+I52+I63</f>
        <v>755403.29695500014</v>
      </c>
      <c r="J109" s="121">
        <f>I109/H109*100</f>
        <v>98.161563945079664</v>
      </c>
      <c r="K109" s="65">
        <f>F109-I109</f>
        <v>69372.452124999836</v>
      </c>
      <c r="L109" s="65">
        <f>F109/I109*100</f>
        <v>109.1834987224225</v>
      </c>
    </row>
    <row r="110" spans="1:12" ht="15.75" customHeight="1" x14ac:dyDescent="0.25">
      <c r="A110" s="119" t="s">
        <v>143</v>
      </c>
      <c r="B110" s="119"/>
      <c r="C110" s="120">
        <f>C9+C10+C16+C19+C21+C26+C27+C28+C30+C31+C36+C51+C53+C54+C55+C56+C57+C58+C59+C41+C62+C66+C45+C46+C47+C65+C67+C93</f>
        <v>394069.50000000012</v>
      </c>
      <c r="D110" s="120">
        <f>D9+D10+D16+D19+D21+D26+D27+D28+D30+D31+D36+D51+D53+D54+D55+D56+D57+D58+D59+D41+D62+D66+D45+D46+D47+D65+D67+D93</f>
        <v>369672.80000000005</v>
      </c>
      <c r="E110" s="120" t="e">
        <f>E9+E10+E16+E19+E21+E26+E27+E28+E30+E31+E36+E51+E53+E54+E55+E56+E57+E58+E59+E41+E62+E66+E45+E46+E47+E65+E67+E93</f>
        <v>#REF!</v>
      </c>
      <c r="F110" s="120">
        <f>F9+F10+F16+F19+F21+F26+F27+F28+F30+F31+F36+F51+F53+F54+F55+F56+F57+F58+F59+F41+F62+F66+F45+F46+F47+F65+F67+F93</f>
        <v>317150.68475000007</v>
      </c>
      <c r="G110" s="121">
        <f>F110/C110*100</f>
        <v>80.480901148147723</v>
      </c>
      <c r="H110" s="120">
        <f>H9+H10+H16+H19+H21+H26+H27+H28+H30+H31+H36+H51+H53+H54+H55+H56+H57+H58+H59+H41+H62+H66+H45+H46+H47+H65+H67+H93</f>
        <v>466564.09999999992</v>
      </c>
      <c r="I110" s="120">
        <f>I9+I10+I16+I19+I21+I26+I27+I28+I30+I31+I36+I51+I53+I54+I55+I56+I57+I58+I59+I41+I62+I66+I45+I46+I47+I65+I67+I93</f>
        <v>321751.64037999988</v>
      </c>
      <c r="J110" s="121">
        <f>I110/H110*100</f>
        <v>68.961936929995233</v>
      </c>
      <c r="K110" s="65">
        <f>F110-I110</f>
        <v>-4600.9556299998076</v>
      </c>
      <c r="L110" s="65">
        <f>F110/I110*100</f>
        <v>98.570028850648299</v>
      </c>
    </row>
    <row r="111" spans="1:12" x14ac:dyDescent="0.25">
      <c r="B111" s="118"/>
      <c r="C111" s="122"/>
      <c r="J111" s="121"/>
      <c r="L111" s="65"/>
    </row>
    <row r="112" spans="1:12" ht="58.5" customHeight="1" x14ac:dyDescent="0.25">
      <c r="C112" s="122"/>
    </row>
    <row r="113" spans="3:3" x14ac:dyDescent="0.25">
      <c r="C113" s="122"/>
    </row>
    <row r="115" spans="3:3" x14ac:dyDescent="0.25">
      <c r="C115" s="122"/>
    </row>
    <row r="116" spans="3:3" x14ac:dyDescent="0.25">
      <c r="C116" s="122"/>
    </row>
    <row r="117" spans="3:3" x14ac:dyDescent="0.25">
      <c r="C117" s="122"/>
    </row>
  </sheetData>
  <mergeCells count="3">
    <mergeCell ref="A2:L2"/>
    <mergeCell ref="A4:C4"/>
    <mergeCell ref="A95:L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порівняння І кв 2014 з 2013</vt:lpstr>
      <vt:lpstr>порівняння лютого 2014 з 2013</vt:lpstr>
      <vt:lpstr>порівняння січня 2014 з 2013</vt:lpstr>
      <vt:lpstr>порівняння року 2013 з 2012</vt:lpstr>
      <vt:lpstr>'порівняння І кв 2014 з 2013'!Область_печати</vt:lpstr>
      <vt:lpstr>'порівняння лютого 2014 з 2013'!Область_печати</vt:lpstr>
      <vt:lpstr>'порівняння року 2013 з 2012'!Область_печати</vt:lpstr>
      <vt:lpstr>'порівняння січня 2014 з 2013'!Область_печати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2014-04-01T13:12:06Z</cp:lastPrinted>
  <dcterms:created xsi:type="dcterms:W3CDTF">2014-02-04T08:41:51Z</dcterms:created>
  <dcterms:modified xsi:type="dcterms:W3CDTF">2014-04-01T14:02:01Z</dcterms:modified>
</cp:coreProperties>
</file>